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23" i="1"/>
  <c r="G211"/>
  <c r="G199"/>
  <c r="G186"/>
  <c r="G174"/>
  <c r="G170"/>
  <c r="G165"/>
  <c r="G160"/>
  <c r="G156"/>
  <c r="G152"/>
  <c r="G148"/>
  <c r="G144"/>
  <c r="Q133"/>
  <c r="Q134" s="1"/>
  <c r="H133"/>
  <c r="S133" s="1"/>
  <c r="G133"/>
  <c r="F133"/>
  <c r="F134" s="1"/>
  <c r="I132"/>
  <c r="I131"/>
  <c r="I130"/>
  <c r="I129"/>
  <c r="I128"/>
  <c r="I127"/>
  <c r="I126"/>
  <c r="I125"/>
  <c r="I124"/>
  <c r="I123"/>
  <c r="I122"/>
  <c r="I121"/>
  <c r="I133" s="1"/>
  <c r="Q120"/>
  <c r="H120"/>
  <c r="F120"/>
  <c r="I119"/>
  <c r="I118"/>
  <c r="I117"/>
  <c r="I116"/>
  <c r="G116"/>
  <c r="I115"/>
  <c r="I114"/>
  <c r="I113"/>
  <c r="I112"/>
  <c r="I120" s="1"/>
  <c r="R120" s="1"/>
  <c r="I111"/>
  <c r="G111"/>
  <c r="I110"/>
  <c r="G110"/>
  <c r="I109"/>
  <c r="G109"/>
  <c r="G120" s="1"/>
  <c r="I108"/>
  <c r="G96"/>
  <c r="F96"/>
  <c r="I93"/>
  <c r="D93"/>
  <c r="D95" s="1"/>
  <c r="I90"/>
  <c r="D90"/>
  <c r="D92" s="1"/>
  <c r="D87"/>
  <c r="H87" s="1"/>
  <c r="D84"/>
  <c r="H84" s="1"/>
  <c r="D81"/>
  <c r="H81" s="1"/>
  <c r="D80"/>
  <c r="I78"/>
  <c r="D78"/>
  <c r="D76"/>
  <c r="I75"/>
  <c r="D73"/>
  <c r="I72"/>
  <c r="D70"/>
  <c r="I69"/>
  <c r="D67"/>
  <c r="I66"/>
  <c r="D64"/>
  <c r="D97" s="1"/>
  <c r="I63"/>
  <c r="Q62"/>
  <c r="Q96" s="1"/>
  <c r="D62"/>
  <c r="I60"/>
  <c r="D60"/>
  <c r="B49"/>
  <c r="A49"/>
  <c r="N47"/>
  <c r="J47"/>
  <c r="F47"/>
  <c r="R45"/>
  <c r="R50" s="1"/>
  <c r="E45"/>
  <c r="E50" s="1"/>
  <c r="E44"/>
  <c r="B44"/>
  <c r="A44"/>
  <c r="P44" s="1"/>
  <c r="E42"/>
  <c r="E47" s="1"/>
  <c r="E49" s="1"/>
  <c r="C42"/>
  <c r="C47" s="1"/>
  <c r="G40"/>
  <c r="F40"/>
  <c r="C38"/>
  <c r="D42" s="1"/>
  <c r="D47" s="1"/>
  <c r="C32"/>
  <c r="I31"/>
  <c r="K31" s="1"/>
  <c r="G31"/>
  <c r="D31"/>
  <c r="C31"/>
  <c r="N31" s="1"/>
  <c r="M30"/>
  <c r="I30"/>
  <c r="K30" s="1"/>
  <c r="D30"/>
  <c r="G30" s="1"/>
  <c r="G32" s="1"/>
  <c r="C30"/>
  <c r="M27"/>
  <c r="K27"/>
  <c r="I27"/>
  <c r="E27"/>
  <c r="G27" s="1"/>
  <c r="C27"/>
  <c r="I26"/>
  <c r="K26" s="1"/>
  <c r="K28" s="1"/>
  <c r="G26"/>
  <c r="E26"/>
  <c r="C26"/>
  <c r="C28" s="1"/>
  <c r="N23"/>
  <c r="M23"/>
  <c r="N22" s="1"/>
  <c r="N24" s="1"/>
  <c r="I23"/>
  <c r="K23" s="1"/>
  <c r="F23"/>
  <c r="G23" s="1"/>
  <c r="C23"/>
  <c r="I22"/>
  <c r="K22" s="1"/>
  <c r="F22"/>
  <c r="C22"/>
  <c r="C24" s="1"/>
  <c r="S9"/>
  <c r="R9"/>
  <c r="Q9"/>
  <c r="P9"/>
  <c r="O9"/>
  <c r="A40" s="1"/>
  <c r="N9"/>
  <c r="B40" s="1"/>
  <c r="J8"/>
  <c r="D50" s="1"/>
  <c r="S134" l="1"/>
  <c r="I87"/>
  <c r="G134"/>
  <c r="S120"/>
  <c r="A42"/>
  <c r="A45"/>
  <c r="Q44"/>
  <c r="Q49" s="1"/>
  <c r="I28"/>
  <c r="P49"/>
  <c r="S49" s="1"/>
  <c r="S44"/>
  <c r="I84"/>
  <c r="B42"/>
  <c r="B47" s="1"/>
  <c r="B45"/>
  <c r="B50" s="1"/>
  <c r="C60"/>
  <c r="D32"/>
  <c r="N33" s="1"/>
  <c r="H96"/>
  <c r="I81"/>
  <c r="I134"/>
  <c r="R133"/>
  <c r="R134" s="1"/>
  <c r="K32"/>
  <c r="K24"/>
  <c r="G28"/>
  <c r="E28" s="1"/>
  <c r="N29" s="1"/>
  <c r="I96"/>
  <c r="N30"/>
  <c r="N32" s="1"/>
  <c r="G47"/>
  <c r="K47"/>
  <c r="O47"/>
  <c r="C50"/>
  <c r="D63"/>
  <c r="D65" s="1"/>
  <c r="D98" s="1"/>
  <c r="D66"/>
  <c r="D68" s="1"/>
  <c r="D69"/>
  <c r="D71" s="1"/>
  <c r="D72"/>
  <c r="D74" s="1"/>
  <c r="D75"/>
  <c r="D77" s="1"/>
  <c r="H134"/>
  <c r="G22"/>
  <c r="G24" s="1"/>
  <c r="N26"/>
  <c r="I47"/>
  <c r="M47"/>
  <c r="D83"/>
  <c r="D86"/>
  <c r="D89"/>
  <c r="N27"/>
  <c r="H47"/>
  <c r="L47"/>
  <c r="H91" l="1"/>
  <c r="H92" s="1"/>
  <c r="G88"/>
  <c r="G89" s="1"/>
  <c r="G85"/>
  <c r="G86" s="1"/>
  <c r="G82"/>
  <c r="G83" s="1"/>
  <c r="G79"/>
  <c r="G80" s="1"/>
  <c r="F76"/>
  <c r="F73"/>
  <c r="F70"/>
  <c r="F67"/>
  <c r="F64"/>
  <c r="G61"/>
  <c r="H76"/>
  <c r="H77" s="1"/>
  <c r="H70"/>
  <c r="H71" s="1"/>
  <c r="H79"/>
  <c r="H80" s="1"/>
  <c r="G76"/>
  <c r="G77" s="1"/>
  <c r="G73"/>
  <c r="G74" s="1"/>
  <c r="G70"/>
  <c r="G71" s="1"/>
  <c r="G67"/>
  <c r="G68" s="1"/>
  <c r="G64"/>
  <c r="G65" s="1"/>
  <c r="H61"/>
  <c r="F91"/>
  <c r="H73"/>
  <c r="H74" s="1"/>
  <c r="H67"/>
  <c r="H68" s="1"/>
  <c r="H64"/>
  <c r="H65" s="1"/>
  <c r="H94"/>
  <c r="H95" s="1"/>
  <c r="G91"/>
  <c r="G92" s="1"/>
  <c r="F88"/>
  <c r="F85"/>
  <c r="F82"/>
  <c r="F79"/>
  <c r="F61"/>
  <c r="H85"/>
  <c r="H86" s="1"/>
  <c r="H82"/>
  <c r="H83" s="1"/>
  <c r="H88"/>
  <c r="H89" s="1"/>
  <c r="O32"/>
  <c r="I32"/>
  <c r="Q42"/>
  <c r="Q47" s="1"/>
  <c r="A47"/>
  <c r="P42"/>
  <c r="D96"/>
  <c r="A50"/>
  <c r="P45"/>
  <c r="C93"/>
  <c r="F24"/>
  <c r="N25" s="1"/>
  <c r="Q45"/>
  <c r="Q50" s="1"/>
  <c r="I24"/>
  <c r="E60"/>
  <c r="C72"/>
  <c r="C66"/>
  <c r="C63"/>
  <c r="C61"/>
  <c r="C62" s="1"/>
  <c r="C75"/>
  <c r="C69"/>
  <c r="N28"/>
  <c r="O28" s="1"/>
  <c r="O34" s="1"/>
  <c r="O24"/>
  <c r="E75" l="1"/>
  <c r="C78"/>
  <c r="I82"/>
  <c r="F83"/>
  <c r="I83" s="1"/>
  <c r="J81" s="1"/>
  <c r="I91"/>
  <c r="F92"/>
  <c r="I92" s="1"/>
  <c r="J90" s="1"/>
  <c r="F68"/>
  <c r="I68" s="1"/>
  <c r="J66" s="1"/>
  <c r="I67"/>
  <c r="S45"/>
  <c r="P50"/>
  <c r="S50" s="1"/>
  <c r="K93"/>
  <c r="I79"/>
  <c r="F80"/>
  <c r="I80" s="1"/>
  <c r="J78" s="1"/>
  <c r="F65"/>
  <c r="I65" s="1"/>
  <c r="J63" s="1"/>
  <c r="I64"/>
  <c r="F77"/>
  <c r="I77" s="1"/>
  <c r="J75" s="1"/>
  <c r="I76"/>
  <c r="E93"/>
  <c r="C94"/>
  <c r="E94" s="1"/>
  <c r="P47"/>
  <c r="S47" s="1"/>
  <c r="K60"/>
  <c r="S42"/>
  <c r="I61"/>
  <c r="F62"/>
  <c r="I88"/>
  <c r="F89"/>
  <c r="I89" s="1"/>
  <c r="J87" s="1"/>
  <c r="G97"/>
  <c r="G62"/>
  <c r="F74"/>
  <c r="I74" s="1"/>
  <c r="J72" s="1"/>
  <c r="I73"/>
  <c r="C76"/>
  <c r="C77" s="1"/>
  <c r="C73"/>
  <c r="E73" s="1"/>
  <c r="C70"/>
  <c r="E70" s="1"/>
  <c r="C67"/>
  <c r="E67" s="1"/>
  <c r="C64"/>
  <c r="E64" s="1"/>
  <c r="E61"/>
  <c r="E66"/>
  <c r="E63"/>
  <c r="F94"/>
  <c r="G94"/>
  <c r="G95" s="1"/>
  <c r="L94" s="1"/>
  <c r="S95" s="1"/>
  <c r="I85"/>
  <c r="F86"/>
  <c r="I86" s="1"/>
  <c r="J84" s="1"/>
  <c r="H97"/>
  <c r="H62"/>
  <c r="H98" s="1"/>
  <c r="F71"/>
  <c r="I71" s="1"/>
  <c r="J69" s="1"/>
  <c r="I70"/>
  <c r="I97" l="1"/>
  <c r="I94"/>
  <c r="F95"/>
  <c r="I95" s="1"/>
  <c r="J93" s="1"/>
  <c r="L93" s="1"/>
  <c r="R95" s="1"/>
  <c r="E72"/>
  <c r="E74" s="1"/>
  <c r="E68"/>
  <c r="C71"/>
  <c r="F97"/>
  <c r="E69"/>
  <c r="E65"/>
  <c r="G98"/>
  <c r="L61"/>
  <c r="F98"/>
  <c r="I62"/>
  <c r="K63"/>
  <c r="C65"/>
  <c r="C95"/>
  <c r="C68"/>
  <c r="L63"/>
  <c r="R65" s="1"/>
  <c r="C74"/>
  <c r="C79"/>
  <c r="E76"/>
  <c r="E77" s="1"/>
  <c r="C80"/>
  <c r="E78"/>
  <c r="C90"/>
  <c r="C87"/>
  <c r="C84"/>
  <c r="C81"/>
  <c r="C96" s="1"/>
  <c r="E62"/>
  <c r="E95"/>
  <c r="I98" l="1"/>
  <c r="J60"/>
  <c r="E90"/>
  <c r="C82"/>
  <c r="E79"/>
  <c r="E80" s="1"/>
  <c r="C83"/>
  <c r="E81"/>
  <c r="E87"/>
  <c r="K66"/>
  <c r="L64"/>
  <c r="S65" s="1"/>
  <c r="S62"/>
  <c r="E84"/>
  <c r="E71"/>
  <c r="L60" l="1"/>
  <c r="J96"/>
  <c r="E96"/>
  <c r="K69"/>
  <c r="L67"/>
  <c r="S68" s="1"/>
  <c r="L66"/>
  <c r="R68" s="1"/>
  <c r="E82"/>
  <c r="E83" s="1"/>
  <c r="C85"/>
  <c r="R62" l="1"/>
  <c r="K72"/>
  <c r="L70"/>
  <c r="L69"/>
  <c r="R71" s="1"/>
  <c r="E85"/>
  <c r="E86" s="1"/>
  <c r="C88"/>
  <c r="C86"/>
  <c r="C91" l="1"/>
  <c r="E88"/>
  <c r="C89"/>
  <c r="S71"/>
  <c r="C97"/>
  <c r="K75"/>
  <c r="L73"/>
  <c r="S74" s="1"/>
  <c r="L72"/>
  <c r="R74" s="1"/>
  <c r="C98" l="1"/>
  <c r="E91"/>
  <c r="E92" s="1"/>
  <c r="C92"/>
  <c r="K78"/>
  <c r="L76"/>
  <c r="L75"/>
  <c r="R77" s="1"/>
  <c r="E89"/>
  <c r="E98" s="1"/>
  <c r="E97"/>
  <c r="K81" l="1"/>
  <c r="L79"/>
  <c r="S80" s="1"/>
  <c r="L78"/>
  <c r="R80" s="1"/>
  <c r="S77"/>
  <c r="K84" l="1"/>
  <c r="L82"/>
  <c r="L81"/>
  <c r="K87" l="1"/>
  <c r="L85"/>
  <c r="S86" s="1"/>
  <c r="L84"/>
  <c r="R86" s="1"/>
  <c r="S83"/>
  <c r="R83"/>
  <c r="K90" l="1"/>
  <c r="L88"/>
  <c r="S89" s="1"/>
  <c r="L87"/>
  <c r="L91" l="1"/>
  <c r="L90"/>
  <c r="R92" s="1"/>
  <c r="K96"/>
  <c r="L98" s="1"/>
  <c r="R89"/>
  <c r="L96"/>
  <c r="S92" l="1"/>
  <c r="S96" s="1"/>
  <c r="S97" s="1"/>
  <c r="L97"/>
  <c r="S98" s="1"/>
  <c r="R96"/>
  <c r="R97" s="1"/>
</calcChain>
</file>

<file path=xl/sharedStrings.xml><?xml version="1.0" encoding="utf-8"?>
<sst xmlns="http://schemas.openxmlformats.org/spreadsheetml/2006/main" count="321" uniqueCount="193">
  <si>
    <t>I. ТЕХНИЧЕСКАЯ ХАРАКТЕРИСТИКА ДОМА</t>
  </si>
  <si>
    <t xml:space="preserve">ЖДПонК </t>
  </si>
  <si>
    <t>оборудован:</t>
  </si>
  <si>
    <t>отоплением, гор. в/сн.; хол. в/сн; канализ.;эл. печами</t>
  </si>
  <si>
    <t>№</t>
  </si>
  <si>
    <t>к-во</t>
  </si>
  <si>
    <t>эт.</t>
  </si>
  <si>
    <t>мате-</t>
  </si>
  <si>
    <t>объём</t>
  </si>
  <si>
    <t>площадь</t>
  </si>
  <si>
    <t>Кровля</t>
  </si>
  <si>
    <t xml:space="preserve">Убороч. площадь.м2 </t>
  </si>
  <si>
    <t>п/п</t>
  </si>
  <si>
    <t>адрес</t>
  </si>
  <si>
    <t>кв.-р</t>
  </si>
  <si>
    <t>риал</t>
  </si>
  <si>
    <t>здания</t>
  </si>
  <si>
    <t>общая</t>
  </si>
  <si>
    <t>жилая</t>
  </si>
  <si>
    <t>не-</t>
  </si>
  <si>
    <t>всего</t>
  </si>
  <si>
    <t>год</t>
  </si>
  <si>
    <t>матер.</t>
  </si>
  <si>
    <t>S,м2</t>
  </si>
  <si>
    <t>дворо-</t>
  </si>
  <si>
    <t>в том числе</t>
  </si>
  <si>
    <t>стен</t>
  </si>
  <si>
    <t>постр.</t>
  </si>
  <si>
    <t>л/кл.</t>
  </si>
  <si>
    <t>вая</t>
  </si>
  <si>
    <t>асф.ул.</t>
  </si>
  <si>
    <t>асф.дв.</t>
  </si>
  <si>
    <t>грунт</t>
  </si>
  <si>
    <t>газон</t>
  </si>
  <si>
    <t>м3</t>
  </si>
  <si>
    <t>м2</t>
  </si>
  <si>
    <t>ул.Шевченко 1ж</t>
  </si>
  <si>
    <t>кирп</t>
  </si>
  <si>
    <t>шиф</t>
  </si>
  <si>
    <t>норматив  численности</t>
  </si>
  <si>
    <t>кол-во</t>
  </si>
  <si>
    <t>тр/пр</t>
  </si>
  <si>
    <t>к-во канализац.</t>
  </si>
  <si>
    <t xml:space="preserve">№ ко- </t>
  </si>
  <si>
    <t>подъез</t>
  </si>
  <si>
    <t>кобр</t>
  </si>
  <si>
    <t>с/о</t>
  </si>
  <si>
    <t>колодцев</t>
  </si>
  <si>
    <t>мунал.</t>
  </si>
  <si>
    <t>дов</t>
  </si>
  <si>
    <t>выпуск</t>
  </si>
  <si>
    <t>внутри-</t>
  </si>
  <si>
    <t>квар-</t>
  </si>
  <si>
    <t>шт.</t>
  </si>
  <si>
    <t>м</t>
  </si>
  <si>
    <t>квартал</t>
  </si>
  <si>
    <t xml:space="preserve">тиры </t>
  </si>
  <si>
    <t>II. РАСЧЁТ НАЧИСЛЕНИЙ И ЗАТРАТ</t>
  </si>
  <si>
    <t>начисл.содер.мест общего пользов.</t>
  </si>
  <si>
    <t>затраты  на содерж дома (руб/мес)</t>
  </si>
  <si>
    <t>ООО "УКА"</t>
  </si>
  <si>
    <t>тариф(с НДС)</t>
  </si>
  <si>
    <t xml:space="preserve">план. </t>
  </si>
  <si>
    <t>тариф</t>
  </si>
  <si>
    <t>затраты</t>
  </si>
  <si>
    <t>I-IV</t>
  </si>
  <si>
    <t>VII-XI</t>
  </si>
  <si>
    <t>XII</t>
  </si>
  <si>
    <t>начисл.</t>
  </si>
  <si>
    <t>с  НДС</t>
  </si>
  <si>
    <t>жилые квартиры</t>
  </si>
  <si>
    <t>нежилое помещение</t>
  </si>
  <si>
    <t>Итого:</t>
  </si>
  <si>
    <t>руб/мес.</t>
  </si>
  <si>
    <t>руб/год</t>
  </si>
  <si>
    <t>постоянные затраты,  руб/мес.</t>
  </si>
  <si>
    <t>технический осмотр 2 раза в год</t>
  </si>
  <si>
    <t>содерж.</t>
  </si>
  <si>
    <t>содержание</t>
  </si>
  <si>
    <t>эл.энерг.</t>
  </si>
  <si>
    <t>авар.</t>
  </si>
  <si>
    <t>дерати-</t>
  </si>
  <si>
    <t>бытов.</t>
  </si>
  <si>
    <t>гвс,хвс.</t>
  </si>
  <si>
    <t>система</t>
  </si>
  <si>
    <t>элект.</t>
  </si>
  <si>
    <t>кровля</t>
  </si>
  <si>
    <t>дерев.</t>
  </si>
  <si>
    <t>камен.</t>
  </si>
  <si>
    <t>консер.</t>
  </si>
  <si>
    <t>выпол.</t>
  </si>
  <si>
    <t xml:space="preserve">вывоз </t>
  </si>
  <si>
    <t xml:space="preserve"> дворн.</t>
  </si>
  <si>
    <t>уборщиц л.кл.</t>
  </si>
  <si>
    <t>руб.</t>
  </si>
  <si>
    <t>обслу-</t>
  </si>
  <si>
    <t>зация</t>
  </si>
  <si>
    <t>насеко-</t>
  </si>
  <si>
    <t>канализ.</t>
  </si>
  <si>
    <t>отоплен.</t>
  </si>
  <si>
    <t>сети</t>
  </si>
  <si>
    <t>конст.кр.</t>
  </si>
  <si>
    <t>констр.</t>
  </si>
  <si>
    <t>печи</t>
  </si>
  <si>
    <t xml:space="preserve"> и подг. </t>
  </si>
  <si>
    <t>итого</t>
  </si>
  <si>
    <t>тек.</t>
  </si>
  <si>
    <t>ТБО</t>
  </si>
  <si>
    <t>л.кл.</t>
  </si>
  <si>
    <t>жива-</t>
  </si>
  <si>
    <t>мые</t>
  </si>
  <si>
    <t>(60ч/час/</t>
  </si>
  <si>
    <t>(9ч/ч/</t>
  </si>
  <si>
    <t>(2,8/</t>
  </si>
  <si>
    <t>(0,24/</t>
  </si>
  <si>
    <r>
      <t>(</t>
    </r>
    <r>
      <rPr>
        <sz val="10"/>
        <rFont val="Arial"/>
        <family val="2"/>
        <charset val="204"/>
      </rPr>
      <t>3,5/</t>
    </r>
  </si>
  <si>
    <t>(0,7ч/ч/</t>
  </si>
  <si>
    <t>к от.сез.</t>
  </si>
  <si>
    <t>рем.</t>
  </si>
  <si>
    <t>ние</t>
  </si>
  <si>
    <t>100кв.)</t>
  </si>
  <si>
    <t>(2.2.1.1</t>
  </si>
  <si>
    <t>100л.пл)</t>
  </si>
  <si>
    <t>1000м)</t>
  </si>
  <si>
    <t>100м3)</t>
  </si>
  <si>
    <t>1000м2)</t>
  </si>
  <si>
    <t>1эл.п.)</t>
  </si>
  <si>
    <t>(2.2.1.2.23)</t>
  </si>
  <si>
    <t>14,15)</t>
  </si>
  <si>
    <t>(2.2.1.3.7)</t>
  </si>
  <si>
    <t>(т.н.3.7.1)</t>
  </si>
  <si>
    <t>(т.н.3.7.2)</t>
  </si>
  <si>
    <t>(т.н.3.7.5)</t>
  </si>
  <si>
    <t>Р и об.эл.п</t>
  </si>
  <si>
    <t>см. кальк.</t>
  </si>
  <si>
    <t>c 01.01.13г.</t>
  </si>
  <si>
    <t>c 01.07.13г.</t>
  </si>
  <si>
    <t>c 01.12.13г.</t>
  </si>
  <si>
    <t xml:space="preserve">затраты на 1 м2 </t>
  </si>
  <si>
    <t>Отчёт за 2013г.</t>
  </si>
  <si>
    <t>I.   по содержанию и текущему ремонту мест общего пользования жилого дома № 1 ж, по ул. Шевченко</t>
  </si>
  <si>
    <t xml:space="preserve">ДОХОДЫ </t>
  </si>
  <si>
    <t xml:space="preserve">РАСХОДЫ </t>
  </si>
  <si>
    <t>остаток+</t>
  </si>
  <si>
    <t xml:space="preserve">план </t>
  </si>
  <si>
    <t>ИТОГО</t>
  </si>
  <si>
    <t>начис.</t>
  </si>
  <si>
    <t>оплата</t>
  </si>
  <si>
    <t>дотация</t>
  </si>
  <si>
    <t>ИТОГО:</t>
  </si>
  <si>
    <t>Всего</t>
  </si>
  <si>
    <t>Постоян.</t>
  </si>
  <si>
    <t>средства</t>
  </si>
  <si>
    <t>Выполнено т. ремонт</t>
  </si>
  <si>
    <t>перерасх.-</t>
  </si>
  <si>
    <t>населен.</t>
  </si>
  <si>
    <t>дотац.</t>
  </si>
  <si>
    <t>факт</t>
  </si>
  <si>
    <t>на т.рем.</t>
  </si>
  <si>
    <t>вид работ</t>
  </si>
  <si>
    <t>сумма</t>
  </si>
  <si>
    <t>от начисл.</t>
  </si>
  <si>
    <t>от оплаты</t>
  </si>
  <si>
    <t>остаток 2011 г.</t>
  </si>
  <si>
    <t>остаток 2012 г.</t>
  </si>
  <si>
    <t>январь</t>
  </si>
  <si>
    <t>в т.ч.          УК</t>
  </si>
  <si>
    <t>ЖЭУ</t>
  </si>
  <si>
    <t>итого: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</si>
  <si>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</si>
  <si>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</si>
  <si>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</si>
  <si>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</si>
  <si>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</si>
  <si>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</si>
  <si>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</si>
  <si>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</si>
  <si>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</si>
  <si>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</si>
  <si>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</si>
  <si>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</si>
  <si>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оплачено</t>
  </si>
  <si>
    <t>с остатком 2012 г.</t>
  </si>
  <si>
    <t>Вед.инженер ООО "Управляющей компании Анжерская"</t>
  </si>
  <si>
    <t>И.Н. Христолюбова</t>
  </si>
  <si>
    <t>II.    по капитальному ремонту  жилого дома № 1ж по ул.Шевченко</t>
  </si>
  <si>
    <t xml:space="preserve">РАСХОДЫ  </t>
  </si>
  <si>
    <t>КАПИТАЛЬНЫЙ РЕМОНТ</t>
  </si>
  <si>
    <t>Выполнено кап. ремонт</t>
  </si>
  <si>
    <t>2012г.</t>
  </si>
  <si>
    <t>март</t>
  </si>
  <si>
    <t>Изоляция вент. короба (насухо-чердак-1кв.)</t>
  </si>
  <si>
    <t>подвозка стр. мат-ов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</si>
</sst>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color indexed="41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5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/>
    <xf numFmtId="0" fontId="5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/>
    <xf numFmtId="0" fontId="2" fillId="0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2" fontId="0" fillId="0" borderId="16" xfId="0" applyNumberFormat="1" applyBorder="1" applyAlignment="1">
      <alignment horizontal="center"/>
    </xf>
    <xf numFmtId="2" fontId="0" fillId="0" borderId="16" xfId="0" applyNumberFormat="1" applyBorder="1"/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 applyAlignment="1">
      <alignment horizontal="center"/>
    </xf>
    <xf numFmtId="0" fontId="0" fillId="0" borderId="14" xfId="0" applyBorder="1"/>
    <xf numFmtId="2" fontId="0" fillId="0" borderId="0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/>
    <xf numFmtId="0" fontId="6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0" xfId="0" applyFont="1" applyBorder="1"/>
    <xf numFmtId="0" fontId="0" fillId="0" borderId="2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0" fontId="0" fillId="0" borderId="21" xfId="0" applyBorder="1"/>
    <xf numFmtId="0" fontId="6" fillId="0" borderId="22" xfId="0" applyFont="1" applyBorder="1"/>
    <xf numFmtId="164" fontId="6" fillId="0" borderId="22" xfId="0" applyNumberFormat="1" applyFon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1" fontId="6" fillId="0" borderId="22" xfId="0" applyNumberFormat="1" applyFont="1" applyFill="1" applyBorder="1"/>
    <xf numFmtId="0" fontId="0" fillId="0" borderId="22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/>
    <xf numFmtId="1" fontId="0" fillId="0" borderId="23" xfId="0" applyNumberFormat="1" applyBorder="1"/>
    <xf numFmtId="0" fontId="0" fillId="0" borderId="3" xfId="0" applyBorder="1"/>
    <xf numFmtId="1" fontId="0" fillId="0" borderId="24" xfId="0" applyNumberFormat="1" applyFill="1" applyBorder="1" applyAlignment="1">
      <alignment horizontal="right"/>
    </xf>
    <xf numFmtId="0" fontId="0" fillId="0" borderId="25" xfId="0" applyBorder="1"/>
    <xf numFmtId="0" fontId="0" fillId="0" borderId="16" xfId="0" applyBorder="1"/>
    <xf numFmtId="0" fontId="0" fillId="0" borderId="16" xfId="0" applyFill="1" applyBorder="1"/>
    <xf numFmtId="0" fontId="6" fillId="0" borderId="16" xfId="0" applyFont="1" applyBorder="1"/>
    <xf numFmtId="2" fontId="0" fillId="0" borderId="15" xfId="0" applyNumberFormat="1" applyBorder="1" applyAlignment="1">
      <alignment horizontal="right"/>
    </xf>
    <xf numFmtId="1" fontId="6" fillId="0" borderId="16" xfId="0" applyNumberFormat="1" applyFont="1" applyFill="1" applyBorder="1"/>
    <xf numFmtId="0" fontId="0" fillId="0" borderId="16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26" xfId="0" applyNumberFormat="1" applyBorder="1"/>
    <xf numFmtId="1" fontId="0" fillId="0" borderId="27" xfId="0" applyNumberFormat="1" applyFill="1" applyBorder="1" applyAlignment="1">
      <alignment horizontal="right"/>
    </xf>
    <xf numFmtId="164" fontId="1" fillId="0" borderId="16" xfId="0" applyNumberFormat="1" applyFont="1" applyFill="1" applyBorder="1"/>
    <xf numFmtId="2" fontId="0" fillId="2" borderId="16" xfId="0" applyNumberFormat="1" applyFill="1" applyBorder="1"/>
    <xf numFmtId="1" fontId="1" fillId="2" borderId="16" xfId="0" applyNumberFormat="1" applyFont="1" applyFill="1" applyBorder="1"/>
    <xf numFmtId="0" fontId="0" fillId="2" borderId="16" xfId="0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0" fillId="2" borderId="16" xfId="0" applyFill="1" applyBorder="1"/>
    <xf numFmtId="1" fontId="1" fillId="2" borderId="16" xfId="0" applyNumberFormat="1" applyFont="1" applyFill="1" applyBorder="1" applyAlignment="1">
      <alignment horizontal="right"/>
    </xf>
    <xf numFmtId="1" fontId="1" fillId="2" borderId="27" xfId="0" applyNumberFormat="1" applyFont="1" applyFill="1" applyBorder="1"/>
    <xf numFmtId="1" fontId="1" fillId="0" borderId="0" xfId="0" applyNumberFormat="1" applyFont="1"/>
    <xf numFmtId="0" fontId="0" fillId="0" borderId="0" xfId="0" applyFill="1"/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6" fillId="0" borderId="29" xfId="0" applyFont="1" applyBorder="1"/>
    <xf numFmtId="0" fontId="0" fillId="0" borderId="29" xfId="0" applyFill="1" applyBorder="1" applyAlignment="1">
      <alignment horizontal="center"/>
    </xf>
    <xf numFmtId="0" fontId="0" fillId="0" borderId="30" xfId="0" applyBorder="1"/>
    <xf numFmtId="165" fontId="0" fillId="0" borderId="31" xfId="0" applyNumberFormat="1" applyBorder="1"/>
    <xf numFmtId="164" fontId="0" fillId="0" borderId="22" xfId="0" applyNumberFormat="1" applyBorder="1" applyAlignment="1">
      <alignment horizontal="right"/>
    </xf>
    <xf numFmtId="2" fontId="0" fillId="0" borderId="22" xfId="0" applyNumberFormat="1" applyBorder="1"/>
    <xf numFmtId="1" fontId="0" fillId="0" borderId="22" xfId="0" applyNumberFormat="1" applyBorder="1"/>
    <xf numFmtId="0" fontId="0" fillId="0" borderId="22" xfId="0" applyBorder="1" applyAlignment="1">
      <alignment horizontal="center"/>
    </xf>
    <xf numFmtId="1" fontId="0" fillId="0" borderId="24" xfId="0" applyNumberFormat="1" applyBorder="1"/>
    <xf numFmtId="1" fontId="0" fillId="0" borderId="0" xfId="0" applyNumberFormat="1" applyBorder="1"/>
    <xf numFmtId="164" fontId="0" fillId="0" borderId="15" xfId="0" applyNumberFormat="1" applyBorder="1" applyAlignment="1">
      <alignment horizontal="right"/>
    </xf>
    <xf numFmtId="2" fontId="0" fillId="0" borderId="15" xfId="0" applyNumberFormat="1" applyBorder="1"/>
    <xf numFmtId="1" fontId="0" fillId="0" borderId="15" xfId="0" applyNumberFormat="1" applyBorder="1"/>
    <xf numFmtId="1" fontId="0" fillId="0" borderId="17" xfId="0" applyNumberFormat="1" applyBorder="1"/>
    <xf numFmtId="2" fontId="0" fillId="0" borderId="16" xfId="0" applyNumberFormat="1" applyFill="1" applyBorder="1"/>
    <xf numFmtId="1" fontId="0" fillId="0" borderId="32" xfId="0" applyNumberFormat="1" applyBorder="1"/>
    <xf numFmtId="1" fontId="0" fillId="0" borderId="0" xfId="0" applyNumberFormat="1" applyFill="1" applyBorder="1"/>
    <xf numFmtId="164" fontId="1" fillId="0" borderId="16" xfId="0" applyNumberFormat="1" applyFont="1" applyBorder="1" applyAlignment="1">
      <alignment horizontal="right"/>
    </xf>
    <xf numFmtId="1" fontId="1" fillId="2" borderId="15" xfId="0" applyNumberFormat="1" applyFont="1" applyFill="1" applyBorder="1"/>
    <xf numFmtId="2" fontId="6" fillId="2" borderId="16" xfId="0" applyNumberFormat="1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2" fontId="0" fillId="0" borderId="34" xfId="0" applyNumberFormat="1" applyBorder="1" applyAlignment="1">
      <alignment horizontal="center"/>
    </xf>
    <xf numFmtId="1" fontId="0" fillId="0" borderId="35" xfId="0" applyNumberFormat="1" applyBorder="1"/>
    <xf numFmtId="164" fontId="0" fillId="0" borderId="34" xfId="0" applyNumberFormat="1" applyBorder="1" applyAlignment="1">
      <alignment horizontal="center"/>
    </xf>
    <xf numFmtId="165" fontId="0" fillId="0" borderId="36" xfId="0" applyNumberFormat="1" applyBorder="1"/>
    <xf numFmtId="0" fontId="1" fillId="0" borderId="21" xfId="0" applyFont="1" applyBorder="1"/>
    <xf numFmtId="1" fontId="1" fillId="0" borderId="22" xfId="0" applyNumberFormat="1" applyFont="1" applyFill="1" applyBorder="1"/>
    <xf numFmtId="2" fontId="1" fillId="0" borderId="22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right"/>
    </xf>
    <xf numFmtId="2" fontId="0" fillId="0" borderId="3" xfId="0" applyNumberFormat="1" applyBorder="1"/>
    <xf numFmtId="1" fontId="8" fillId="0" borderId="24" xfId="0" applyNumberFormat="1" applyFont="1" applyFill="1" applyBorder="1" applyAlignment="1">
      <alignment horizontal="right"/>
    </xf>
    <xf numFmtId="1" fontId="0" fillId="0" borderId="0" xfId="0" applyNumberFormat="1"/>
    <xf numFmtId="2" fontId="0" fillId="0" borderId="15" xfId="0" applyNumberFormat="1" applyFill="1" applyBorder="1"/>
    <xf numFmtId="1" fontId="1" fillId="0" borderId="17" xfId="0" applyNumberFormat="1" applyFont="1" applyFill="1" applyBorder="1"/>
    <xf numFmtId="2" fontId="1" fillId="0" borderId="16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" fontId="8" fillId="0" borderId="27" xfId="0" applyNumberFormat="1" applyFont="1" applyFill="1" applyBorder="1" applyAlignment="1">
      <alignment horizontal="right"/>
    </xf>
    <xf numFmtId="1" fontId="1" fillId="2" borderId="17" xfId="0" applyNumberFormat="1" applyFont="1" applyFill="1" applyBorder="1"/>
    <xf numFmtId="164" fontId="1" fillId="2" borderId="19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0" fontId="0" fillId="0" borderId="37" xfId="0" applyBorder="1"/>
    <xf numFmtId="0" fontId="0" fillId="0" borderId="35" xfId="0" applyBorder="1"/>
    <xf numFmtId="0" fontId="0" fillId="0" borderId="36" xfId="0" applyBorder="1"/>
    <xf numFmtId="1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2" fontId="0" fillId="0" borderId="0" xfId="0" applyNumberFormat="1" applyBorder="1"/>
    <xf numFmtId="2" fontId="9" fillId="0" borderId="0" xfId="0" applyNumberFormat="1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8" xfId="0" applyFont="1" applyBorder="1"/>
    <xf numFmtId="0" fontId="11" fillId="0" borderId="9" xfId="0" applyFont="1" applyBorder="1"/>
    <xf numFmtId="0" fontId="11" fillId="0" borderId="8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6" fillId="3" borderId="8" xfId="0" applyFont="1" applyFill="1" applyBorder="1"/>
    <xf numFmtId="0" fontId="0" fillId="3" borderId="8" xfId="0" applyFill="1" applyBorder="1"/>
    <xf numFmtId="0" fontId="11" fillId="0" borderId="8" xfId="0" applyFont="1" applyBorder="1"/>
    <xf numFmtId="0" fontId="6" fillId="0" borderId="9" xfId="0" applyFont="1" applyBorder="1"/>
    <xf numFmtId="0" fontId="6" fillId="3" borderId="11" xfId="0" applyFont="1" applyFill="1" applyBorder="1"/>
    <xf numFmtId="0" fontId="0" fillId="3" borderId="11" xfId="0" applyFill="1" applyBorder="1"/>
    <xf numFmtId="2" fontId="6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1" fillId="0" borderId="11" xfId="0" applyFont="1" applyBorder="1"/>
    <xf numFmtId="0" fontId="11" fillId="0" borderId="12" xfId="0" applyFont="1" applyBorder="1"/>
    <xf numFmtId="0" fontId="11" fillId="0" borderId="11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6" fillId="0" borderId="0" xfId="0" applyNumberFormat="1" applyFont="1" applyFill="1" applyBorder="1"/>
    <xf numFmtId="1" fontId="6" fillId="4" borderId="16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6" xfId="0" applyNumberFormat="1" applyBorder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2" fillId="0" borderId="0" xfId="0" applyFont="1" applyFill="1" applyBorder="1"/>
    <xf numFmtId="2" fontId="6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2" fontId="6" fillId="4" borderId="16" xfId="0" applyNumberFormat="1" applyFont="1" applyFill="1" applyBorder="1"/>
    <xf numFmtId="2" fontId="0" fillId="0" borderId="16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6" fillId="0" borderId="16" xfId="0" applyNumberFormat="1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9" xfId="0" applyBorder="1"/>
    <xf numFmtId="1" fontId="11" fillId="0" borderId="4" xfId="0" applyNumberFormat="1" applyFont="1" applyBorder="1"/>
    <xf numFmtId="0" fontId="11" fillId="5" borderId="12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0" borderId="6" xfId="0" applyFont="1" applyBorder="1"/>
    <xf numFmtId="0" fontId="11" fillId="0" borderId="13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40" xfId="0" applyBorder="1"/>
    <xf numFmtId="0" fontId="11" fillId="0" borderId="20" xfId="0" applyFont="1" applyBorder="1"/>
    <xf numFmtId="0" fontId="11" fillId="5" borderId="20" xfId="0" applyFont="1" applyFill="1" applyBorder="1"/>
    <xf numFmtId="0" fontId="11" fillId="0" borderId="7" xfId="0" applyFont="1" applyBorder="1"/>
    <xf numFmtId="0" fontId="0" fillId="0" borderId="13" xfId="0" applyBorder="1"/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0" fillId="0" borderId="20" xfId="0" applyNumberFormat="1" applyBorder="1"/>
    <xf numFmtId="0" fontId="0" fillId="6" borderId="3" xfId="0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0" fillId="6" borderId="20" xfId="0" applyFill="1" applyBorder="1"/>
    <xf numFmtId="0" fontId="1" fillId="6" borderId="6" xfId="0" applyFont="1" applyFill="1" applyBorder="1"/>
    <xf numFmtId="0" fontId="0" fillId="0" borderId="20" xfId="0" applyBorder="1"/>
    <xf numFmtId="0" fontId="11" fillId="0" borderId="41" xfId="0" applyFont="1" applyBorder="1"/>
    <xf numFmtId="1" fontId="11" fillId="0" borderId="42" xfId="0" applyNumberFormat="1" applyFont="1" applyBorder="1"/>
    <xf numFmtId="0" fontId="0" fillId="0" borderId="43" xfId="0" applyBorder="1"/>
    <xf numFmtId="0" fontId="0" fillId="0" borderId="44" xfId="0" applyBorder="1"/>
    <xf numFmtId="0" fontId="15" fillId="0" borderId="42" xfId="0" applyFont="1" applyBorder="1"/>
    <xf numFmtId="0" fontId="0" fillId="0" borderId="45" xfId="0" applyBorder="1"/>
    <xf numFmtId="0" fontId="11" fillId="0" borderId="44" xfId="0" applyFont="1" applyBorder="1"/>
    <xf numFmtId="0" fontId="11" fillId="0" borderId="42" xfId="0" applyFont="1" applyBorder="1"/>
    <xf numFmtId="1" fontId="0" fillId="0" borderId="42" xfId="0" applyNumberFormat="1" applyBorder="1"/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6" fillId="2" borderId="41" xfId="0" applyFont="1" applyFill="1" applyBorder="1"/>
    <xf numFmtId="0" fontId="0" fillId="2" borderId="41" xfId="0" applyFill="1" applyBorder="1"/>
    <xf numFmtId="1" fontId="1" fillId="2" borderId="45" xfId="0" applyNumberFormat="1" applyFont="1" applyFill="1" applyBorder="1"/>
    <xf numFmtId="1" fontId="6" fillId="0" borderId="21" xfId="0" applyNumberFormat="1" applyFont="1" applyBorder="1"/>
    <xf numFmtId="1" fontId="6" fillId="0" borderId="46" xfId="0" applyNumberFormat="1" applyFont="1" applyFill="1" applyBorder="1"/>
    <xf numFmtId="1" fontId="0" fillId="0" borderId="47" xfId="0" applyNumberFormat="1" applyBorder="1"/>
    <xf numFmtId="1" fontId="6" fillId="0" borderId="46" xfId="0" applyNumberFormat="1" applyFont="1" applyBorder="1"/>
    <xf numFmtId="1" fontId="6" fillId="0" borderId="22" xfId="0" applyNumberFormat="1" applyFont="1" applyBorder="1"/>
    <xf numFmtId="1" fontId="0" fillId="7" borderId="21" xfId="0" applyNumberFormat="1" applyFill="1" applyBorder="1"/>
    <xf numFmtId="1" fontId="0" fillId="7" borderId="22" xfId="0" applyNumberFormat="1" applyFill="1" applyBorder="1"/>
    <xf numFmtId="1" fontId="0" fillId="7" borderId="24" xfId="0" applyNumberFormat="1" applyFill="1" applyBorder="1"/>
    <xf numFmtId="1" fontId="0" fillId="0" borderId="48" xfId="0" applyNumberFormat="1" applyBorder="1"/>
    <xf numFmtId="0" fontId="0" fillId="0" borderId="49" xfId="0" applyBorder="1"/>
    <xf numFmtId="0" fontId="0" fillId="5" borderId="47" xfId="0" applyFill="1" applyBorder="1"/>
    <xf numFmtId="0" fontId="11" fillId="0" borderId="8" xfId="0" applyFont="1" applyBorder="1" applyAlignment="1">
      <alignment horizontal="left"/>
    </xf>
    <xf numFmtId="1" fontId="11" fillId="0" borderId="25" xfId="0" applyNumberFormat="1" applyFont="1" applyBorder="1"/>
    <xf numFmtId="1" fontId="11" fillId="0" borderId="19" xfId="0" applyNumberFormat="1" applyFont="1" applyBorder="1"/>
    <xf numFmtId="1" fontId="11" fillId="0" borderId="50" xfId="0" applyNumberFormat="1" applyFont="1" applyBorder="1"/>
    <xf numFmtId="1" fontId="11" fillId="0" borderId="27" xfId="0" applyNumberFormat="1" applyFont="1" applyBorder="1"/>
    <xf numFmtId="1" fontId="0" fillId="0" borderId="25" xfId="0" applyNumberFormat="1" applyBorder="1"/>
    <xf numFmtId="1" fontId="0" fillId="5" borderId="27" xfId="0" applyNumberFormat="1" applyFill="1" applyBorder="1"/>
    <xf numFmtId="0" fontId="0" fillId="0" borderId="48" xfId="0" applyBorder="1"/>
    <xf numFmtId="0" fontId="0" fillId="0" borderId="51" xfId="0" applyBorder="1"/>
    <xf numFmtId="0" fontId="0" fillId="5" borderId="50" xfId="0" applyFill="1" applyBorder="1"/>
    <xf numFmtId="0" fontId="11" fillId="8" borderId="8" xfId="0" applyFont="1" applyFill="1" applyBorder="1" applyAlignment="1">
      <alignment horizontal="center"/>
    </xf>
    <xf numFmtId="1" fontId="11" fillId="7" borderId="33" xfId="0" applyNumberFormat="1" applyFont="1" applyFill="1" applyBorder="1"/>
    <xf numFmtId="1" fontId="11" fillId="7" borderId="52" xfId="0" applyNumberFormat="1" applyFont="1" applyFill="1" applyBorder="1"/>
    <xf numFmtId="1" fontId="11" fillId="7" borderId="53" xfId="0" applyNumberFormat="1" applyFont="1" applyFill="1" applyBorder="1"/>
    <xf numFmtId="1" fontId="11" fillId="7" borderId="54" xfId="0" applyNumberFormat="1" applyFont="1" applyFill="1" applyBorder="1"/>
    <xf numFmtId="1" fontId="11" fillId="7" borderId="34" xfId="0" applyNumberFormat="1" applyFont="1" applyFill="1" applyBorder="1"/>
    <xf numFmtId="1" fontId="11" fillId="7" borderId="36" xfId="0" applyNumberFormat="1" applyFont="1" applyFill="1" applyBorder="1"/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0" fontId="0" fillId="0" borderId="55" xfId="0" applyBorder="1"/>
    <xf numFmtId="0" fontId="0" fillId="0" borderId="54" xfId="0" applyBorder="1"/>
    <xf numFmtId="1" fontId="16" fillId="0" borderId="56" xfId="0" applyNumberFormat="1" applyFont="1" applyBorder="1"/>
    <xf numFmtId="1" fontId="16" fillId="5" borderId="53" xfId="0" applyNumberFormat="1" applyFont="1" applyFill="1" applyBorder="1"/>
    <xf numFmtId="1" fontId="0" fillId="0" borderId="21" xfId="0" applyNumberFormat="1" applyBorder="1"/>
    <xf numFmtId="1" fontId="0" fillId="0" borderId="46" xfId="0" applyNumberFormat="1" applyBorder="1"/>
    <xf numFmtId="1" fontId="0" fillId="7" borderId="57" xfId="0" applyNumberFormat="1" applyFill="1" applyBorder="1"/>
    <xf numFmtId="1" fontId="0" fillId="7" borderId="15" xfId="0" applyNumberFormat="1" applyFill="1" applyBorder="1"/>
    <xf numFmtId="1" fontId="0" fillId="7" borderId="32" xfId="0" applyNumberFormat="1" applyFill="1" applyBorder="1"/>
    <xf numFmtId="0" fontId="0" fillId="0" borderId="58" xfId="0" applyBorder="1"/>
    <xf numFmtId="0" fontId="0" fillId="0" borderId="59" xfId="0" applyBorder="1"/>
    <xf numFmtId="0" fontId="0" fillId="0" borderId="47" xfId="0" applyBorder="1"/>
    <xf numFmtId="1" fontId="0" fillId="0" borderId="60" xfId="0" applyNumberFormat="1" applyBorder="1"/>
    <xf numFmtId="0" fontId="0" fillId="0" borderId="61" xfId="0" applyBorder="1"/>
    <xf numFmtId="0" fontId="0" fillId="5" borderId="60" xfId="0" applyFill="1" applyBorder="1"/>
    <xf numFmtId="0" fontId="0" fillId="0" borderId="50" xfId="0" applyBorder="1"/>
    <xf numFmtId="1" fontId="0" fillId="0" borderId="50" xfId="0" applyNumberFormat="1" applyBorder="1"/>
    <xf numFmtId="0" fontId="0" fillId="5" borderId="19" xfId="0" applyFill="1" applyBorder="1"/>
    <xf numFmtId="1" fontId="11" fillId="7" borderId="37" xfId="0" applyNumberFormat="1" applyFont="1" applyFill="1" applyBorder="1"/>
    <xf numFmtId="1" fontId="1" fillId="0" borderId="33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0" fontId="0" fillId="0" borderId="53" xfId="0" applyBorder="1"/>
    <xf numFmtId="1" fontId="16" fillId="0" borderId="14" xfId="0" applyNumberFormat="1" applyFont="1" applyBorder="1"/>
    <xf numFmtId="1" fontId="16" fillId="0" borderId="11" xfId="0" applyNumberFormat="1" applyFont="1" applyBorder="1"/>
    <xf numFmtId="1" fontId="16" fillId="5" borderId="14" xfId="0" applyNumberFormat="1" applyFont="1" applyFill="1" applyBorder="1"/>
    <xf numFmtId="1" fontId="0" fillId="7" borderId="25" xfId="0" applyNumberFormat="1" applyFill="1" applyBorder="1"/>
    <xf numFmtId="1" fontId="0" fillId="7" borderId="16" xfId="0" applyNumberFormat="1" applyFill="1" applyBorder="1"/>
    <xf numFmtId="1" fontId="0" fillId="7" borderId="26" xfId="0" applyNumberFormat="1" applyFill="1" applyBorder="1"/>
    <xf numFmtId="1" fontId="0" fillId="0" borderId="61" xfId="0" applyNumberFormat="1" applyBorder="1"/>
    <xf numFmtId="1" fontId="0" fillId="5" borderId="17" xfId="0" applyNumberFormat="1" applyFill="1" applyBorder="1"/>
    <xf numFmtId="1" fontId="0" fillId="0" borderId="51" xfId="0" applyNumberFormat="1" applyBorder="1"/>
    <xf numFmtId="1" fontId="1" fillId="0" borderId="62" xfId="0" applyNumberFormat="1" applyFont="1" applyBorder="1" applyAlignment="1">
      <alignment horizontal="right"/>
    </xf>
    <xf numFmtId="1" fontId="1" fillId="0" borderId="63" xfId="0" applyNumberFormat="1" applyFont="1" applyBorder="1" applyAlignment="1">
      <alignment horizontal="right"/>
    </xf>
    <xf numFmtId="1" fontId="1" fillId="0" borderId="56" xfId="0" applyNumberFormat="1" applyFont="1" applyBorder="1"/>
    <xf numFmtId="1" fontId="1" fillId="5" borderId="53" xfId="0" applyNumberFormat="1" applyFont="1" applyFill="1" applyBorder="1"/>
    <xf numFmtId="0" fontId="0" fillId="0" borderId="64" xfId="0" applyBorder="1"/>
    <xf numFmtId="0" fontId="0" fillId="0" borderId="65" xfId="0" applyBorder="1"/>
    <xf numFmtId="0" fontId="0" fillId="0" borderId="60" xfId="0" applyBorder="1"/>
    <xf numFmtId="0" fontId="11" fillId="8" borderId="11" xfId="0" applyFont="1" applyFill="1" applyBorder="1" applyAlignment="1">
      <alignment horizontal="center"/>
    </xf>
    <xf numFmtId="1" fontId="1" fillId="0" borderId="66" xfId="0" applyNumberFormat="1" applyFont="1" applyBorder="1"/>
    <xf numFmtId="1" fontId="1" fillId="5" borderId="67" xfId="0" applyNumberFormat="1" applyFont="1" applyFill="1" applyBorder="1"/>
    <xf numFmtId="1" fontId="0" fillId="0" borderId="58" xfId="0" applyNumberFormat="1" applyBorder="1"/>
    <xf numFmtId="0" fontId="11" fillId="8" borderId="9" xfId="0" applyFont="1" applyFill="1" applyBorder="1" applyAlignment="1">
      <alignment horizontal="center"/>
    </xf>
    <xf numFmtId="1" fontId="11" fillId="7" borderId="63" xfId="0" applyNumberFormat="1" applyFont="1" applyFill="1" applyBorder="1"/>
    <xf numFmtId="1" fontId="11" fillId="7" borderId="68" xfId="0" applyNumberFormat="1" applyFont="1" applyFill="1" applyBorder="1"/>
    <xf numFmtId="1" fontId="11" fillId="7" borderId="69" xfId="0" applyNumberFormat="1" applyFont="1" applyFill="1" applyBorder="1"/>
    <xf numFmtId="1" fontId="11" fillId="7" borderId="31" xfId="0" applyNumberFormat="1" applyFont="1" applyFill="1" applyBorder="1"/>
    <xf numFmtId="1" fontId="1" fillId="0" borderId="55" xfId="0" applyNumberFormat="1" applyFont="1" applyBorder="1" applyAlignment="1">
      <alignment horizontal="right"/>
    </xf>
    <xf numFmtId="1" fontId="1" fillId="0" borderId="54" xfId="0" applyNumberFormat="1" applyFont="1" applyBorder="1" applyAlignment="1">
      <alignment horizontal="right"/>
    </xf>
    <xf numFmtId="1" fontId="1" fillId="0" borderId="55" xfId="0" applyNumberFormat="1" applyFont="1" applyBorder="1"/>
    <xf numFmtId="1" fontId="0" fillId="0" borderId="64" xfId="0" applyNumberFormat="1" applyBorder="1"/>
    <xf numFmtId="1" fontId="11" fillId="7" borderId="62" xfId="0" applyNumberFormat="1" applyFont="1" applyFill="1" applyBorder="1"/>
    <xf numFmtId="1" fontId="0" fillId="0" borderId="21" xfId="0" applyNumberFormat="1" applyFill="1" applyBorder="1"/>
    <xf numFmtId="1" fontId="0" fillId="0" borderId="22" xfId="0" applyNumberFormat="1" applyFill="1" applyBorder="1"/>
    <xf numFmtId="1" fontId="11" fillId="0" borderId="25" xfId="0" applyNumberFormat="1" applyFont="1" applyFill="1" applyBorder="1"/>
    <xf numFmtId="1" fontId="11" fillId="0" borderId="19" xfId="0" applyNumberFormat="1" applyFont="1" applyFill="1" applyBorder="1"/>
    <xf numFmtId="1" fontId="11" fillId="7" borderId="67" xfId="0" applyNumberFormat="1" applyFont="1" applyFill="1" applyBorder="1"/>
    <xf numFmtId="1" fontId="11" fillId="0" borderId="48" xfId="0" applyNumberFormat="1" applyFont="1" applyFill="1" applyBorder="1"/>
    <xf numFmtId="1" fontId="11" fillId="0" borderId="16" xfId="0" applyNumberFormat="1" applyFont="1" applyFill="1" applyBorder="1"/>
    <xf numFmtId="1" fontId="11" fillId="7" borderId="55" xfId="0" applyNumberFormat="1" applyFont="1" applyFill="1" applyBorder="1"/>
    <xf numFmtId="1" fontId="0" fillId="0" borderId="56" xfId="0" applyNumberFormat="1" applyBorder="1"/>
    <xf numFmtId="1" fontId="0" fillId="5" borderId="53" xfId="0" applyNumberFormat="1" applyFill="1" applyBorder="1"/>
    <xf numFmtId="1" fontId="6" fillId="0" borderId="70" xfId="0" applyNumberFormat="1" applyFont="1" applyBorder="1"/>
    <xf numFmtId="1" fontId="6" fillId="0" borderId="15" xfId="0" applyNumberFormat="1" applyFont="1" applyBorder="1"/>
    <xf numFmtId="1" fontId="16" fillId="0" borderId="62" xfId="0" applyNumberFormat="1" applyFont="1" applyBorder="1"/>
    <xf numFmtId="1" fontId="16" fillId="0" borderId="66" xfId="0" applyNumberFormat="1" applyFont="1" applyBorder="1"/>
    <xf numFmtId="1" fontId="16" fillId="5" borderId="67" xfId="0" applyNumberFormat="1" applyFont="1" applyFill="1" applyBorder="1"/>
    <xf numFmtId="0" fontId="11" fillId="0" borderId="9" xfId="0" applyFont="1" applyBorder="1" applyAlignment="1">
      <alignment horizontal="center"/>
    </xf>
    <xf numFmtId="1" fontId="11" fillId="0" borderId="33" xfId="0" applyNumberFormat="1" applyFont="1" applyBorder="1"/>
    <xf numFmtId="1" fontId="11" fillId="0" borderId="52" xfId="0" applyNumberFormat="1" applyFont="1" applyBorder="1"/>
    <xf numFmtId="1" fontId="16" fillId="0" borderId="55" xfId="0" applyNumberFormat="1" applyFont="1" applyBorder="1"/>
    <xf numFmtId="1" fontId="6" fillId="0" borderId="48" xfId="0" applyNumberFormat="1" applyFont="1" applyFill="1" applyBorder="1"/>
    <xf numFmtId="1" fontId="6" fillId="0" borderId="58" xfId="0" applyNumberFormat="1" applyFont="1" applyBorder="1"/>
    <xf numFmtId="1" fontId="6" fillId="0" borderId="59" xfId="0" applyNumberFormat="1" applyFont="1" applyBorder="1"/>
    <xf numFmtId="0" fontId="1" fillId="0" borderId="1" xfId="0" applyFont="1" applyBorder="1" applyAlignment="1">
      <alignment horizontal="center"/>
    </xf>
    <xf numFmtId="1" fontId="1" fillId="0" borderId="70" xfId="0" applyNumberFormat="1" applyFont="1" applyBorder="1"/>
    <xf numFmtId="1" fontId="1" fillId="0" borderId="15" xfId="0" applyNumberFormat="1" applyFont="1" applyBorder="1"/>
    <xf numFmtId="1" fontId="1" fillId="0" borderId="32" xfId="0" applyNumberFormat="1" applyFont="1" applyBorder="1"/>
    <xf numFmtId="1" fontId="1" fillId="0" borderId="71" xfId="0" applyNumberFormat="1" applyFont="1" applyBorder="1"/>
    <xf numFmtId="1" fontId="1" fillId="0" borderId="29" xfId="0" applyNumberFormat="1" applyFont="1" applyBorder="1"/>
    <xf numFmtId="0" fontId="1" fillId="0" borderId="3" xfId="0" applyFont="1" applyBorder="1"/>
    <xf numFmtId="1" fontId="1" fillId="0" borderId="72" xfId="0" applyNumberFormat="1" applyFont="1" applyBorder="1"/>
    <xf numFmtId="1" fontId="1" fillId="5" borderId="32" xfId="0" applyNumberFormat="1" applyFont="1" applyFill="1" applyBorder="1"/>
    <xf numFmtId="1" fontId="11" fillId="0" borderId="16" xfId="0" applyNumberFormat="1" applyFont="1" applyBorder="1"/>
    <xf numFmtId="1" fontId="12" fillId="0" borderId="19" xfId="0" applyNumberFormat="1" applyFont="1" applyBorder="1"/>
    <xf numFmtId="1" fontId="12" fillId="0" borderId="16" xfId="0" applyNumberFormat="1" applyFont="1" applyBorder="1"/>
    <xf numFmtId="1" fontId="12" fillId="0" borderId="27" xfId="0" applyNumberFormat="1" applyFont="1" applyBorder="1"/>
    <xf numFmtId="1" fontId="1" fillId="0" borderId="19" xfId="0" applyNumberFormat="1" applyFont="1" applyBorder="1"/>
    <xf numFmtId="1" fontId="1" fillId="0" borderId="16" xfId="0" applyNumberFormat="1" applyFont="1" applyBorder="1"/>
    <xf numFmtId="1" fontId="1" fillId="5" borderId="17" xfId="0" applyNumberFormat="1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1" fillId="2" borderId="0" xfId="0" applyFont="1" applyFill="1" applyBorder="1"/>
    <xf numFmtId="0" fontId="12" fillId="2" borderId="71" xfId="0" applyFont="1" applyFill="1" applyBorder="1"/>
    <xf numFmtId="0" fontId="1" fillId="2" borderId="18" xfId="0" applyFont="1" applyFill="1" applyBorder="1"/>
    <xf numFmtId="0" fontId="11" fillId="8" borderId="56" xfId="0" applyFont="1" applyFill="1" applyBorder="1" applyAlignment="1">
      <alignment horizontal="center"/>
    </xf>
    <xf numFmtId="1" fontId="11" fillId="9" borderId="52" xfId="0" applyNumberFormat="1" applyFont="1" applyFill="1" applyBorder="1"/>
    <xf numFmtId="1" fontId="11" fillId="9" borderId="34" xfId="0" applyNumberFormat="1" applyFont="1" applyFill="1" applyBorder="1"/>
    <xf numFmtId="1" fontId="11" fillId="9" borderId="36" xfId="0" applyNumberFormat="1" applyFont="1" applyFill="1" applyBorder="1"/>
    <xf numFmtId="1" fontId="12" fillId="7" borderId="52" xfId="0" applyNumberFormat="1" applyFont="1" applyFill="1" applyBorder="1"/>
    <xf numFmtId="1" fontId="12" fillId="7" borderId="34" xfId="0" applyNumberFormat="1" applyFont="1" applyFill="1" applyBorder="1"/>
    <xf numFmtId="1" fontId="12" fillId="7" borderId="36" xfId="0" applyNumberFormat="1" applyFont="1" applyFill="1" applyBorder="1"/>
    <xf numFmtId="1" fontId="1" fillId="0" borderId="13" xfId="0" applyNumberFormat="1" applyFont="1" applyBorder="1"/>
    <xf numFmtId="0" fontId="1" fillId="0" borderId="37" xfId="0" applyFont="1" applyBorder="1"/>
    <xf numFmtId="0" fontId="1" fillId="0" borderId="54" xfId="0" applyFont="1" applyBorder="1"/>
    <xf numFmtId="0" fontId="1" fillId="0" borderId="52" xfId="0" applyFont="1" applyBorder="1"/>
    <xf numFmtId="0" fontId="1" fillId="0" borderId="36" xfId="0" applyFont="1" applyBorder="1"/>
    <xf numFmtId="1" fontId="0" fillId="5" borderId="36" xfId="0" applyNumberFormat="1" applyFill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0" fontId="1" fillId="0" borderId="0" xfId="0" applyFont="1" applyBorder="1"/>
    <xf numFmtId="2" fontId="11" fillId="0" borderId="0" xfId="0" applyNumberFormat="1" applyFont="1" applyBorder="1"/>
    <xf numFmtId="0" fontId="6" fillId="0" borderId="0" xfId="0" applyFont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2" xfId="0" applyFill="1" applyBorder="1" applyAlignment="1">
      <alignment horizontal="right"/>
    </xf>
    <xf numFmtId="0" fontId="11" fillId="0" borderId="3" xfId="0" applyFont="1" applyFill="1" applyBorder="1"/>
    <xf numFmtId="1" fontId="11" fillId="0" borderId="3" xfId="0" applyNumberFormat="1" applyFont="1" applyFill="1" applyBorder="1"/>
    <xf numFmtId="0" fontId="1" fillId="0" borderId="4" xfId="0" applyFont="1" applyFill="1" applyBorder="1"/>
    <xf numFmtId="1" fontId="0" fillId="0" borderId="46" xfId="0" applyNumberFormat="1" applyFill="1" applyBorder="1"/>
    <xf numFmtId="0" fontId="6" fillId="0" borderId="22" xfId="0" applyFont="1" applyFill="1" applyBorder="1"/>
    <xf numFmtId="1" fontId="0" fillId="0" borderId="24" xfId="0" applyNumberFormat="1" applyFill="1" applyBorder="1"/>
    <xf numFmtId="0" fontId="11" fillId="0" borderId="59" xfId="0" applyFont="1" applyFill="1" applyBorder="1"/>
    <xf numFmtId="1" fontId="0" fillId="0" borderId="59" xfId="0" applyNumberFormat="1" applyFill="1" applyBorder="1"/>
    <xf numFmtId="0" fontId="0" fillId="0" borderId="59" xfId="0" applyBorder="1" applyAlignment="1">
      <alignment horizontal="center"/>
    </xf>
    <xf numFmtId="0" fontId="0" fillId="0" borderId="46" xfId="0" applyBorder="1"/>
    <xf numFmtId="0" fontId="0" fillId="0" borderId="23" xfId="0" applyBorder="1"/>
    <xf numFmtId="0" fontId="0" fillId="5" borderId="49" xfId="0" applyFill="1" applyBorder="1"/>
    <xf numFmtId="0" fontId="0" fillId="0" borderId="9" xfId="0" applyFill="1" applyBorder="1" applyAlignment="1">
      <alignment horizontal="right"/>
    </xf>
    <xf numFmtId="0" fontId="11" fillId="0" borderId="0" xfId="0" applyFont="1" applyFill="1" applyBorder="1"/>
    <xf numFmtId="1" fontId="11" fillId="0" borderId="0" xfId="0" applyNumberFormat="1" applyFont="1" applyFill="1" applyBorder="1"/>
    <xf numFmtId="0" fontId="0" fillId="0" borderId="10" xfId="0" applyFill="1" applyBorder="1"/>
    <xf numFmtId="1" fontId="6" fillId="0" borderId="70" xfId="0" applyNumberFormat="1" applyFont="1" applyFill="1" applyBorder="1"/>
    <xf numFmtId="1" fontId="6" fillId="0" borderId="15" xfId="0" applyNumberFormat="1" applyFont="1" applyFill="1" applyBorder="1"/>
    <xf numFmtId="1" fontId="0" fillId="0" borderId="15" xfId="0" applyNumberFormat="1" applyFill="1" applyBorder="1"/>
    <xf numFmtId="1" fontId="0" fillId="0" borderId="32" xfId="0" applyNumberFormat="1" applyFill="1" applyBorder="1"/>
    <xf numFmtId="0" fontId="11" fillId="0" borderId="65" xfId="0" applyFont="1" applyFill="1" applyBorder="1"/>
    <xf numFmtId="1" fontId="0" fillId="0" borderId="65" xfId="0" applyNumberFormat="1" applyFill="1" applyBorder="1"/>
    <xf numFmtId="0" fontId="0" fillId="0" borderId="65" xfId="0" applyBorder="1" applyAlignment="1">
      <alignment horizontal="center"/>
    </xf>
    <xf numFmtId="0" fontId="0" fillId="0" borderId="70" xfId="0" applyBorder="1"/>
    <xf numFmtId="1" fontId="0" fillId="0" borderId="70" xfId="0" applyNumberFormat="1" applyBorder="1"/>
    <xf numFmtId="0" fontId="0" fillId="0" borderId="26" xfId="0" applyBorder="1"/>
    <xf numFmtId="0" fontId="0" fillId="5" borderId="51" xfId="0" applyFill="1" applyBorder="1"/>
    <xf numFmtId="0" fontId="11" fillId="0" borderId="0" xfId="0" applyFont="1"/>
    <xf numFmtId="1" fontId="0" fillId="0" borderId="10" xfId="0" applyNumberFormat="1" applyFill="1" applyBorder="1"/>
    <xf numFmtId="1" fontId="0" fillId="0" borderId="18" xfId="0" applyNumberFormat="1" applyFill="1" applyBorder="1"/>
    <xf numFmtId="1" fontId="0" fillId="0" borderId="18" xfId="0" applyNumberFormat="1" applyBorder="1"/>
    <xf numFmtId="1" fontId="0" fillId="0" borderId="19" xfId="0" applyNumberFormat="1" applyBorder="1"/>
    <xf numFmtId="0" fontId="0" fillId="0" borderId="17" xfId="0" applyBorder="1"/>
    <xf numFmtId="1" fontId="11" fillId="0" borderId="10" xfId="0" applyNumberFormat="1" applyFont="1" applyFill="1" applyBorder="1"/>
    <xf numFmtId="0" fontId="0" fillId="0" borderId="12" xfId="0" applyFill="1" applyBorder="1" applyAlignment="1">
      <alignment horizontal="right"/>
    </xf>
    <xf numFmtId="1" fontId="11" fillId="0" borderId="13" xfId="0" applyNumberFormat="1" applyFont="1" applyFill="1" applyBorder="1"/>
    <xf numFmtId="1" fontId="1" fillId="0" borderId="14" xfId="0" applyNumberFormat="1" applyFont="1" applyFill="1" applyBorder="1"/>
    <xf numFmtId="1" fontId="1" fillId="10" borderId="52" xfId="0" applyNumberFormat="1" applyFont="1" applyFill="1" applyBorder="1"/>
    <xf numFmtId="1" fontId="1" fillId="10" borderId="34" xfId="0" applyNumberFormat="1" applyFont="1" applyFill="1" applyBorder="1"/>
    <xf numFmtId="1" fontId="1" fillId="10" borderId="36" xfId="0" applyNumberFormat="1" applyFont="1" applyFill="1" applyBorder="1"/>
    <xf numFmtId="1" fontId="1" fillId="0" borderId="13" xfId="0" applyNumberFormat="1" applyFont="1" applyFill="1" applyBorder="1" applyAlignment="1">
      <alignment horizontal="right"/>
    </xf>
    <xf numFmtId="1" fontId="1" fillId="0" borderId="73" xfId="0" applyNumberFormat="1" applyFont="1" applyFill="1" applyBorder="1" applyAlignment="1">
      <alignment horizontal="right"/>
    </xf>
    <xf numFmtId="1" fontId="1" fillId="0" borderId="68" xfId="0" applyNumberFormat="1" applyFont="1" applyBorder="1"/>
    <xf numFmtId="1" fontId="6" fillId="0" borderId="74" xfId="0" applyNumberFormat="1" applyFont="1" applyBorder="1"/>
    <xf numFmtId="1" fontId="16" fillId="5" borderId="56" xfId="0" applyNumberFormat="1" applyFont="1" applyFill="1" applyBorder="1"/>
    <xf numFmtId="0" fontId="1" fillId="0" borderId="5" xfId="0" applyFont="1" applyBorder="1" applyAlignment="1">
      <alignment horizontal="center"/>
    </xf>
    <xf numFmtId="0" fontId="0" fillId="0" borderId="7" xfId="0" applyBorder="1"/>
    <xf numFmtId="1" fontId="16" fillId="11" borderId="75" xfId="0" applyNumberFormat="1" applyFont="1" applyFill="1" applyBorder="1"/>
    <xf numFmtId="1" fontId="16" fillId="11" borderId="44" xfId="0" applyNumberFormat="1" applyFont="1" applyFill="1" applyBorder="1"/>
    <xf numFmtId="1" fontId="16" fillId="0" borderId="0" xfId="0" applyNumberFormat="1" applyFont="1" applyBorder="1"/>
    <xf numFmtId="1" fontId="16" fillId="0" borderId="0" xfId="0" applyNumberFormat="1" applyFont="1" applyFill="1" applyBorder="1"/>
    <xf numFmtId="1" fontId="15" fillId="0" borderId="0" xfId="0" applyNumberFormat="1" applyFont="1" applyBorder="1"/>
    <xf numFmtId="1" fontId="1" fillId="0" borderId="0" xfId="0" applyNumberFormat="1" applyFont="1" applyFill="1" applyBorder="1"/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48" xfId="0" applyFont="1" applyBorder="1"/>
    <xf numFmtId="1" fontId="0" fillId="0" borderId="27" xfId="0" applyNumberFormat="1" applyBorder="1"/>
    <xf numFmtId="0" fontId="6" fillId="0" borderId="64" xfId="0" applyFont="1" applyBorder="1"/>
    <xf numFmtId="0" fontId="1" fillId="0" borderId="55" xfId="0" applyFont="1" applyBorder="1"/>
    <xf numFmtId="1" fontId="1" fillId="0" borderId="53" xfId="0" applyNumberFormat="1" applyFont="1" applyBorder="1"/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6" fillId="0" borderId="62" xfId="0" applyFont="1" applyBorder="1"/>
    <xf numFmtId="0" fontId="16" fillId="0" borderId="63" xfId="0" applyFont="1" applyBorder="1"/>
    <xf numFmtId="1" fontId="16" fillId="0" borderId="31" xfId="0" applyNumberFormat="1" applyFont="1" applyBorder="1"/>
    <xf numFmtId="0" fontId="6" fillId="0" borderId="48" xfId="0" applyFont="1" applyFill="1" applyBorder="1"/>
    <xf numFmtId="0" fontId="6" fillId="0" borderId="18" xfId="0" applyFont="1" applyFill="1" applyBorder="1"/>
    <xf numFmtId="0" fontId="1" fillId="0" borderId="19" xfId="0" applyFont="1" applyFill="1" applyBorder="1" applyAlignment="1">
      <alignment horizontal="center"/>
    </xf>
    <xf numFmtId="1" fontId="6" fillId="0" borderId="60" xfId="0" applyNumberFormat="1" applyFont="1" applyFill="1" applyBorder="1"/>
    <xf numFmtId="0" fontId="16" fillId="0" borderId="62" xfId="0" applyFont="1" applyFill="1" applyBorder="1"/>
    <xf numFmtId="0" fontId="16" fillId="0" borderId="63" xfId="0" applyFont="1" applyFill="1" applyBorder="1"/>
    <xf numFmtId="1" fontId="16" fillId="0" borderId="31" xfId="0" applyNumberFormat="1" applyFont="1" applyFill="1" applyBorder="1"/>
    <xf numFmtId="0" fontId="0" fillId="0" borderId="55" xfId="0" applyFill="1" applyBorder="1"/>
    <xf numFmtId="0" fontId="0" fillId="0" borderId="54" xfId="0" applyFill="1" applyBorder="1"/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6" fillId="0" borderId="65" xfId="0" applyFont="1" applyFill="1" applyBorder="1"/>
    <xf numFmtId="0" fontId="1" fillId="0" borderId="70" xfId="0" applyFont="1" applyFill="1" applyBorder="1" applyAlignment="1">
      <alignment horizontal="center"/>
    </xf>
    <xf numFmtId="1" fontId="0" fillId="0" borderId="31" xfId="0" applyNumberFormat="1" applyFill="1" applyBorder="1"/>
    <xf numFmtId="0" fontId="1" fillId="0" borderId="48" xfId="0" applyFont="1" applyFill="1" applyBorder="1"/>
    <xf numFmtId="0" fontId="0" fillId="0" borderId="18" xfId="0" applyFill="1" applyBorder="1"/>
    <xf numFmtId="1" fontId="1" fillId="0" borderId="27" xfId="0" applyNumberFormat="1" applyFont="1" applyFill="1" applyBorder="1"/>
    <xf numFmtId="1" fontId="1" fillId="0" borderId="64" xfId="0" applyNumberFormat="1" applyFont="1" applyFill="1" applyBorder="1"/>
    <xf numFmtId="0" fontId="0" fillId="0" borderId="65" xfId="0" applyFill="1" applyBorder="1"/>
    <xf numFmtId="0" fontId="0" fillId="0" borderId="70" xfId="0" applyFill="1" applyBorder="1"/>
    <xf numFmtId="0" fontId="0" fillId="0" borderId="48" xfId="0" applyFill="1" applyBorder="1"/>
    <xf numFmtId="0" fontId="6" fillId="0" borderId="19" xfId="0" applyFont="1" applyFill="1" applyBorder="1"/>
    <xf numFmtId="1" fontId="0" fillId="0" borderId="27" xfId="0" applyNumberFormat="1" applyFill="1" applyBorder="1"/>
    <xf numFmtId="0" fontId="6" fillId="0" borderId="64" xfId="0" applyFont="1" applyFill="1" applyBorder="1"/>
    <xf numFmtId="0" fontId="1" fillId="0" borderId="48" xfId="0" applyFont="1" applyBorder="1"/>
    <xf numFmtId="1" fontId="1" fillId="0" borderId="27" xfId="0" applyNumberFormat="1" applyFont="1" applyBorder="1"/>
    <xf numFmtId="0" fontId="6" fillId="0" borderId="18" xfId="0" applyFont="1" applyBorder="1"/>
    <xf numFmtId="1" fontId="0" fillId="0" borderId="3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/&#1050;&#1086;&#1087;&#1080;&#1103;%20&#1051;&#1080;&#1094;.%20&#1082;&#1072;&#1088;&#1090;.&#1046;&#1069;&#1059;-5%202013&#1075;.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.раб.с 01.01.13"/>
      <sheetName val="с 01.07.2013"/>
      <sheetName val="с 01.12.2013 "/>
      <sheetName val="пер.Ворон.2"/>
      <sheetName val="пер.Ворон.3"/>
      <sheetName val="п.Кубанский,1"/>
      <sheetName val="п.Кубанский,3"/>
      <sheetName val="п.Кубанский,5"/>
      <sheetName val="п.Кубанский,6"/>
      <sheetName val="п.Кубанский,7"/>
      <sheetName val="п.Кубанский,8"/>
      <sheetName val="п.Кубанский,9"/>
      <sheetName val="п.Кубанский,10"/>
      <sheetName val="п.Кубанский,11"/>
      <sheetName val="п.Кубанский,11А"/>
      <sheetName val="п.Кубанский,12"/>
      <sheetName val="п.Кубанский,13"/>
      <sheetName val="п.Кубанский,15"/>
      <sheetName val="п.Кубанский,16"/>
      <sheetName val="п.Кубанский,22"/>
      <sheetName val="пер.Элетрич,5"/>
      <sheetName val="п.Электрич,7"/>
      <sheetName val="п.Электрич,7А"/>
      <sheetName val="пер.Элетрич,9"/>
      <sheetName val="пер.Элетрич,14"/>
      <sheetName val="Амурская,3"/>
      <sheetName val="Ванцетти,4"/>
      <sheetName val="Ванц.5"/>
      <sheetName val="ул.Ванцетти,6"/>
      <sheetName val="ул.Ванцетти,7"/>
      <sheetName val="ул.В.Интерн.,7"/>
      <sheetName val="ул.Войкова,3"/>
      <sheetName val="ул.Войкова,5"/>
      <sheetName val="ул.Войкова,28"/>
      <sheetName val="ул.Войкова,30"/>
      <sheetName val="ул.Войкова,32"/>
      <sheetName val="ул.Ворон.79"/>
      <sheetName val="ул.Желябова,1"/>
      <sheetName val="Желябова,3"/>
      <sheetName val="Желябова,11"/>
      <sheetName val="Заречная,16"/>
      <sheetName val="Коммунальная,35"/>
      <sheetName val="Коммунальная,37"/>
      <sheetName val="Коммунальн.,43"/>
      <sheetName val="Кубанская,1"/>
      <sheetName val="Кубанская,2"/>
      <sheetName val="Кубанская,2А"/>
      <sheetName val="Кубанская,4"/>
      <sheetName val="Кубанская,6"/>
      <sheetName val="ул.Куйб.63"/>
      <sheetName val="ул.Куйб.65 "/>
      <sheetName val="М.Горького,3"/>
      <sheetName val="М.ГОрького,24"/>
      <sheetName val="М.ГОрького,26"/>
      <sheetName val="м.Г-31"/>
      <sheetName val="м.Г-32"/>
      <sheetName val="м.Г-34"/>
      <sheetName val="м.Г-36"/>
      <sheetName val="м.Г-38"/>
      <sheetName val="М.ГОрького,40"/>
      <sheetName val="м.Г-62А"/>
      <sheetName val="Монтажников,2"/>
      <sheetName val="Монтажников,4"/>
      <sheetName val="Монтажников,6"/>
      <sheetName val="Монтажников,8"/>
      <sheetName val="Монтажников,10"/>
      <sheetName val="Монтажников,12"/>
      <sheetName val="Монтажников,14"/>
      <sheetName val="Монтажников,16"/>
      <sheetName val="Монтажников,18"/>
      <sheetName val="Угольная,3"/>
      <sheetName val="Угольн.5"/>
      <sheetName val="Урицкого,22"/>
      <sheetName val="Урицкого,48"/>
      <sheetName val="Урицкого,50"/>
      <sheetName val="Урицкого,52"/>
      <sheetName val="Уриц.54"/>
      <sheetName val="Шевченко,1"/>
      <sheetName val="Шевченко,1Г"/>
      <sheetName val="Шевченко,1Д"/>
      <sheetName val="Шевченко,1Е"/>
      <sheetName val="Шевченко,1Ж"/>
      <sheetName val="Шевченко,1З"/>
      <sheetName val="Шевченко,2"/>
      <sheetName val="Южная,3"/>
      <sheetName val="им.137ОСБ,1"/>
      <sheetName val="им.137ОСБ,3"/>
      <sheetName val="137ОСБ,5"/>
      <sheetName val="им.137ОСБ,9"/>
      <sheetName val="137ОСБ,11"/>
    </sheetNames>
    <sheetDataSet>
      <sheetData sheetId="0">
        <row r="3">
          <cell r="G3">
            <v>16354</v>
          </cell>
        </row>
        <row r="6">
          <cell r="G6">
            <v>15872</v>
          </cell>
        </row>
        <row r="97">
          <cell r="C97">
            <v>8.08</v>
          </cell>
        </row>
        <row r="99">
          <cell r="C99">
            <v>6.04</v>
          </cell>
          <cell r="E99">
            <v>0.21</v>
          </cell>
        </row>
        <row r="101">
          <cell r="C101">
            <v>2.04</v>
          </cell>
        </row>
      </sheetData>
      <sheetData sheetId="1">
        <row r="97">
          <cell r="C97">
            <v>8.08</v>
          </cell>
        </row>
        <row r="99">
          <cell r="C99">
            <v>6.04</v>
          </cell>
        </row>
        <row r="101">
          <cell r="C101">
            <v>2.04</v>
          </cell>
        </row>
      </sheetData>
      <sheetData sheetId="2">
        <row r="3">
          <cell r="H3">
            <v>17805.674999999999</v>
          </cell>
        </row>
        <row r="5">
          <cell r="H5">
            <v>17711</v>
          </cell>
        </row>
        <row r="97">
          <cell r="C97">
            <v>10.01</v>
          </cell>
        </row>
        <row r="99">
          <cell r="C99">
            <v>7.6099999999999994</v>
          </cell>
          <cell r="E99">
            <v>0.23</v>
          </cell>
        </row>
        <row r="101">
          <cell r="C101">
            <v>2.4</v>
          </cell>
        </row>
        <row r="105">
          <cell r="C105">
            <v>0.96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0"/>
  <sheetViews>
    <sheetView tabSelected="1" workbookViewId="0">
      <selection sqref="A1:XFD1048576"/>
    </sheetView>
  </sheetViews>
  <sheetFormatPr defaultRowHeight="15"/>
  <cols>
    <col min="1" max="1" width="7.140625" customWidth="1"/>
    <col min="2" max="2" width="19.7109375" customWidth="1"/>
    <col min="3" max="3" width="8.7109375" customWidth="1"/>
    <col min="4" max="4" width="8.42578125" customWidth="1"/>
    <col min="5" max="5" width="7.140625" customWidth="1"/>
    <col min="6" max="6" width="7.85546875" customWidth="1"/>
    <col min="7" max="7" width="7" customWidth="1"/>
    <col min="8" max="8" width="8.7109375" customWidth="1"/>
    <col min="9" max="9" width="7.7109375" customWidth="1"/>
    <col min="10" max="10" width="7.5703125" customWidth="1"/>
    <col min="11" max="11" width="7.85546875" customWidth="1"/>
    <col min="12" max="12" width="8.140625" customWidth="1"/>
    <col min="13" max="13" width="8.85546875" customWidth="1"/>
    <col min="14" max="14" width="8.42578125" customWidth="1"/>
    <col min="15" max="15" width="7.7109375" customWidth="1"/>
    <col min="16" max="16" width="11" customWidth="1"/>
    <col min="17" max="17" width="10" customWidth="1"/>
    <col min="18" max="18" width="11" customWidth="1"/>
    <col min="19" max="19" width="9.7109375" customWidth="1"/>
    <col min="20" max="20" width="5.140625" customWidth="1"/>
    <col min="21" max="21" width="6.7109375" customWidth="1"/>
  </cols>
  <sheetData>
    <row r="2" spans="1:19">
      <c r="B2" s="1" t="s">
        <v>0</v>
      </c>
      <c r="C2" s="1"/>
      <c r="D2" s="1"/>
      <c r="E2" s="1"/>
      <c r="F2" s="1"/>
      <c r="G2" s="2"/>
      <c r="H2" t="s">
        <v>1</v>
      </c>
      <c r="L2" t="s">
        <v>2</v>
      </c>
      <c r="N2" t="s">
        <v>3</v>
      </c>
    </row>
    <row r="3" spans="1:19" ht="15.75" thickBot="1"/>
    <row r="4" spans="1:19" ht="15.75" thickBot="1">
      <c r="A4" s="3" t="s">
        <v>4</v>
      </c>
      <c r="B4" s="3"/>
      <c r="C4" s="4" t="s">
        <v>5</v>
      </c>
      <c r="D4" s="5" t="s">
        <v>6</v>
      </c>
      <c r="E4" s="6" t="s">
        <v>7</v>
      </c>
      <c r="F4" s="7" t="s">
        <v>8</v>
      </c>
      <c r="G4" s="8" t="s">
        <v>9</v>
      </c>
      <c r="H4" s="9"/>
      <c r="I4" s="9"/>
      <c r="J4" s="10"/>
      <c r="K4" s="11"/>
      <c r="L4" s="12" t="s">
        <v>10</v>
      </c>
      <c r="M4" s="13"/>
      <c r="N4" s="12" t="s">
        <v>11</v>
      </c>
      <c r="O4" s="14"/>
      <c r="P4" s="9"/>
      <c r="Q4" s="9"/>
      <c r="R4" s="9"/>
      <c r="S4" s="15"/>
    </row>
    <row r="5" spans="1:19" ht="15.75" thickBot="1">
      <c r="A5" s="16" t="s">
        <v>12</v>
      </c>
      <c r="B5" s="16" t="s">
        <v>13</v>
      </c>
      <c r="C5" s="17" t="s">
        <v>14</v>
      </c>
      <c r="D5" s="18"/>
      <c r="E5" s="19" t="s">
        <v>15</v>
      </c>
      <c r="F5" s="20" t="s">
        <v>16</v>
      </c>
      <c r="G5" s="3" t="s">
        <v>17</v>
      </c>
      <c r="H5" s="3" t="s">
        <v>18</v>
      </c>
      <c r="I5" s="3" t="s">
        <v>19</v>
      </c>
      <c r="J5" s="6" t="s">
        <v>20</v>
      </c>
      <c r="K5" s="19" t="s">
        <v>21</v>
      </c>
      <c r="L5" s="21" t="s">
        <v>22</v>
      </c>
      <c r="M5" s="5" t="s">
        <v>23</v>
      </c>
      <c r="N5" s="16"/>
      <c r="O5" s="18" t="s">
        <v>24</v>
      </c>
      <c r="P5" s="12" t="s">
        <v>25</v>
      </c>
      <c r="Q5" s="14"/>
      <c r="R5" s="14"/>
      <c r="S5" s="22"/>
    </row>
    <row r="6" spans="1:19">
      <c r="A6" s="16"/>
      <c r="B6" s="16"/>
      <c r="C6" s="17"/>
      <c r="D6" s="18"/>
      <c r="E6" s="19" t="s">
        <v>26</v>
      </c>
      <c r="F6" s="20"/>
      <c r="G6" s="16"/>
      <c r="H6" s="16"/>
      <c r="I6" s="16" t="s">
        <v>18</v>
      </c>
      <c r="J6" s="23"/>
      <c r="K6" s="19" t="s">
        <v>27</v>
      </c>
      <c r="L6" s="24"/>
      <c r="M6" s="18"/>
      <c r="N6" s="16" t="s">
        <v>28</v>
      </c>
      <c r="O6" s="16" t="s">
        <v>29</v>
      </c>
      <c r="P6" s="24" t="s">
        <v>30</v>
      </c>
      <c r="Q6" s="24" t="s">
        <v>31</v>
      </c>
      <c r="R6" s="24" t="s">
        <v>32</v>
      </c>
      <c r="S6" s="16" t="s">
        <v>33</v>
      </c>
    </row>
    <row r="7" spans="1:19" ht="15.75" thickBot="1">
      <c r="A7" s="25"/>
      <c r="B7" s="25"/>
      <c r="C7" s="26"/>
      <c r="D7" s="27"/>
      <c r="E7" s="28"/>
      <c r="F7" s="29" t="s">
        <v>34</v>
      </c>
      <c r="G7" s="25" t="s">
        <v>35</v>
      </c>
      <c r="H7" s="25" t="s">
        <v>35</v>
      </c>
      <c r="I7" s="28"/>
      <c r="J7" s="30"/>
      <c r="K7" s="30"/>
      <c r="L7" s="31"/>
      <c r="M7" s="32"/>
      <c r="N7" s="25">
        <v>790</v>
      </c>
      <c r="O7" s="25"/>
      <c r="P7" s="25">
        <v>3630</v>
      </c>
      <c r="Q7" s="31">
        <v>3630</v>
      </c>
      <c r="R7" s="25">
        <v>2340</v>
      </c>
      <c r="S7" s="25">
        <v>30000</v>
      </c>
    </row>
    <row r="8" spans="1:19">
      <c r="A8" s="33"/>
      <c r="B8" s="34" t="s">
        <v>36</v>
      </c>
      <c r="C8" s="35">
        <v>3</v>
      </c>
      <c r="D8" s="35">
        <v>1</v>
      </c>
      <c r="E8" s="35" t="s">
        <v>37</v>
      </c>
      <c r="F8" s="35">
        <v>592</v>
      </c>
      <c r="G8" s="35">
        <v>143.80000000000001</v>
      </c>
      <c r="H8" s="35">
        <v>72.2</v>
      </c>
      <c r="I8" s="35"/>
      <c r="J8" s="35">
        <f>G8+I8</f>
        <v>143.80000000000001</v>
      </c>
      <c r="K8" s="35"/>
      <c r="L8" s="35" t="s">
        <v>38</v>
      </c>
      <c r="M8" s="35">
        <v>154</v>
      </c>
      <c r="N8" s="35">
        <v>0</v>
      </c>
      <c r="O8" s="36"/>
      <c r="P8" s="37">
        <v>0</v>
      </c>
      <c r="Q8" s="37">
        <v>0</v>
      </c>
      <c r="R8" s="38">
        <v>0</v>
      </c>
      <c r="S8" s="38">
        <v>0</v>
      </c>
    </row>
    <row r="9" spans="1:19">
      <c r="B9" s="39" t="s">
        <v>39</v>
      </c>
      <c r="C9" s="40"/>
      <c r="D9" s="40"/>
      <c r="E9" s="40"/>
      <c r="F9" s="40"/>
      <c r="G9" s="37"/>
      <c r="H9" s="40"/>
      <c r="I9" s="40"/>
      <c r="J9" s="40"/>
      <c r="K9" s="40"/>
      <c r="L9" s="40"/>
      <c r="M9" s="41"/>
      <c r="N9" s="42">
        <f>N8/N7</f>
        <v>0</v>
      </c>
      <c r="O9" s="43">
        <f>P9+Q9+R9+S9</f>
        <v>0</v>
      </c>
      <c r="P9" s="42">
        <f>P8/P7</f>
        <v>0</v>
      </c>
      <c r="Q9" s="42">
        <f>Q8/Q7</f>
        <v>0</v>
      </c>
      <c r="R9" s="42">
        <f>R8/R7</f>
        <v>0</v>
      </c>
      <c r="S9" s="42">
        <f>S8/S7</f>
        <v>0</v>
      </c>
    </row>
    <row r="10" spans="1:19" ht="15.75" thickBot="1"/>
    <row r="11" spans="1:19">
      <c r="C11" s="3" t="s">
        <v>40</v>
      </c>
      <c r="D11" s="4" t="s">
        <v>40</v>
      </c>
      <c r="E11" s="3" t="s">
        <v>41</v>
      </c>
      <c r="F11" s="8" t="s">
        <v>42</v>
      </c>
      <c r="G11" s="10"/>
      <c r="H11" s="3" t="s">
        <v>43</v>
      </c>
      <c r="Q11" s="20"/>
    </row>
    <row r="12" spans="1:19" ht="15.75" thickBot="1">
      <c r="C12" s="16" t="s">
        <v>44</v>
      </c>
      <c r="D12" s="17" t="s">
        <v>45</v>
      </c>
      <c r="E12" s="44" t="s">
        <v>46</v>
      </c>
      <c r="F12" s="45" t="s">
        <v>47</v>
      </c>
      <c r="G12" s="46"/>
      <c r="H12" s="16" t="s">
        <v>48</v>
      </c>
      <c r="Q12" s="20"/>
    </row>
    <row r="13" spans="1:19">
      <c r="C13" s="16" t="s">
        <v>49</v>
      </c>
      <c r="D13" s="17"/>
      <c r="E13" s="16"/>
      <c r="F13" s="47" t="s">
        <v>50</v>
      </c>
      <c r="G13" s="48" t="s">
        <v>51</v>
      </c>
      <c r="H13" s="16" t="s">
        <v>52</v>
      </c>
      <c r="Q13" s="49"/>
    </row>
    <row r="14" spans="1:19" ht="15.75" thickBot="1">
      <c r="C14" s="25" t="s">
        <v>53</v>
      </c>
      <c r="D14" s="28"/>
      <c r="E14" s="25" t="s">
        <v>54</v>
      </c>
      <c r="F14" s="28"/>
      <c r="G14" s="50" t="s">
        <v>55</v>
      </c>
      <c r="H14" s="25" t="s">
        <v>56</v>
      </c>
      <c r="Q14" s="51"/>
    </row>
    <row r="15" spans="1:19">
      <c r="C15" s="38"/>
      <c r="D15" s="52"/>
      <c r="E15" s="53">
        <v>85</v>
      </c>
      <c r="F15" s="53">
        <v>1</v>
      </c>
      <c r="G15" s="53">
        <v>1.2</v>
      </c>
      <c r="H15" s="53"/>
    </row>
    <row r="16" spans="1:19">
      <c r="R16" s="54"/>
    </row>
    <row r="17" spans="1:21">
      <c r="B17" s="1" t="s">
        <v>57</v>
      </c>
    </row>
    <row r="18" spans="1:21" ht="15.75" thickBot="1"/>
    <row r="19" spans="1:21" ht="15.75" thickBot="1">
      <c r="A19" s="5"/>
      <c r="B19" s="3"/>
      <c r="C19" s="7"/>
      <c r="D19" s="12" t="s">
        <v>58</v>
      </c>
      <c r="E19" s="14"/>
      <c r="F19" s="14"/>
      <c r="G19" s="13"/>
      <c r="H19" s="3"/>
      <c r="I19" s="55" t="s">
        <v>59</v>
      </c>
      <c r="J19" s="14"/>
      <c r="K19" s="14"/>
      <c r="L19" s="14"/>
      <c r="M19" s="55" t="s">
        <v>60</v>
      </c>
      <c r="N19" s="13"/>
      <c r="O19" s="56"/>
      <c r="P19" s="57"/>
    </row>
    <row r="20" spans="1:21" ht="15.75" thickBot="1">
      <c r="A20" s="18"/>
      <c r="B20" s="16"/>
      <c r="C20" s="49" t="s">
        <v>23</v>
      </c>
      <c r="D20" s="8" t="s">
        <v>61</v>
      </c>
      <c r="E20" s="9"/>
      <c r="F20" s="10"/>
      <c r="G20" s="16" t="s">
        <v>62</v>
      </c>
      <c r="H20" s="44"/>
      <c r="I20" s="16" t="s">
        <v>63</v>
      </c>
      <c r="J20" s="44"/>
      <c r="K20" s="44" t="s">
        <v>64</v>
      </c>
      <c r="L20" s="58"/>
      <c r="M20" s="16" t="s">
        <v>63</v>
      </c>
      <c r="N20" s="44" t="s">
        <v>64</v>
      </c>
      <c r="O20" s="59"/>
      <c r="P20" s="57"/>
    </row>
    <row r="21" spans="1:21" ht="15.75" thickBot="1">
      <c r="A21" s="32"/>
      <c r="B21" s="25"/>
      <c r="C21" s="29"/>
      <c r="D21" s="60" t="s">
        <v>65</v>
      </c>
      <c r="E21" s="60" t="s">
        <v>66</v>
      </c>
      <c r="F21" s="61" t="s">
        <v>67</v>
      </c>
      <c r="G21" s="25" t="s">
        <v>68</v>
      </c>
      <c r="H21" s="62"/>
      <c r="I21" s="28" t="s">
        <v>69</v>
      </c>
      <c r="J21" s="28"/>
      <c r="K21" s="28"/>
      <c r="L21" s="28"/>
      <c r="M21" s="28" t="s">
        <v>69</v>
      </c>
      <c r="N21" s="63"/>
      <c r="O21" s="56"/>
      <c r="P21" s="57"/>
    </row>
    <row r="22" spans="1:21">
      <c r="A22" s="64"/>
      <c r="B22" s="65" t="s">
        <v>70</v>
      </c>
      <c r="C22" s="66">
        <f>J8</f>
        <v>143.80000000000001</v>
      </c>
      <c r="D22" s="65"/>
      <c r="E22" s="65"/>
      <c r="F22" s="67">
        <f>'[1]с 01.12.2013 '!C97</f>
        <v>10.01</v>
      </c>
      <c r="G22" s="68">
        <f>C22*F22</f>
        <v>1439.4380000000001</v>
      </c>
      <c r="H22" s="69"/>
      <c r="I22" s="70">
        <f>'[1]с 01.12.2013 '!C99</f>
        <v>7.6099999999999994</v>
      </c>
      <c r="J22" s="71"/>
      <c r="K22" s="72">
        <f>I22*C22</f>
        <v>1094.318</v>
      </c>
      <c r="L22" s="71"/>
      <c r="M22" s="73"/>
      <c r="N22" s="74">
        <f>M23*C22</f>
        <v>345.12</v>
      </c>
      <c r="O22" s="56"/>
      <c r="P22" s="57"/>
    </row>
    <row r="23" spans="1:21">
      <c r="A23" s="75"/>
      <c r="B23" s="76" t="s">
        <v>71</v>
      </c>
      <c r="C23" s="77">
        <f>I8</f>
        <v>0</v>
      </c>
      <c r="D23" s="78"/>
      <c r="E23" s="78"/>
      <c r="F23" s="79">
        <f>'[1]с 01.12.2013 '!C98</f>
        <v>0</v>
      </c>
      <c r="G23" s="80">
        <f>C23*F23</f>
        <v>0</v>
      </c>
      <c r="H23" s="81"/>
      <c r="I23" s="82">
        <f>'[1]с 01.12.2013 '!C100</f>
        <v>0</v>
      </c>
      <c r="J23" s="76"/>
      <c r="K23" s="83">
        <f>I23*C23</f>
        <v>0</v>
      </c>
      <c r="L23" s="76"/>
      <c r="M23" s="43">
        <f>'[1]с 01.12.2013 '!C101</f>
        <v>2.4</v>
      </c>
      <c r="N23" s="84">
        <f>M24*C23</f>
        <v>0</v>
      </c>
      <c r="O23" s="56"/>
      <c r="P23" s="57"/>
    </row>
    <row r="24" spans="1:21">
      <c r="A24" s="75" t="s">
        <v>72</v>
      </c>
      <c r="B24" s="76"/>
      <c r="C24" s="85">
        <f>C22+C23</f>
        <v>143.80000000000001</v>
      </c>
      <c r="D24" s="78"/>
      <c r="E24" s="78"/>
      <c r="F24" s="86">
        <f>G24/C24</f>
        <v>10.01</v>
      </c>
      <c r="G24" s="87">
        <f>G22+G23</f>
        <v>1439.4380000000001</v>
      </c>
      <c r="H24" s="88"/>
      <c r="I24" s="89">
        <f>K24/C24</f>
        <v>7.6099999999999994</v>
      </c>
      <c r="J24" s="90"/>
      <c r="K24" s="91">
        <f>K22+K23</f>
        <v>1094.318</v>
      </c>
      <c r="L24" s="90"/>
      <c r="M24" s="90"/>
      <c r="N24" s="92">
        <f>SUM(N22:N23)</f>
        <v>345.12</v>
      </c>
      <c r="O24" s="93">
        <f>N24+K24</f>
        <v>1439.4380000000001</v>
      </c>
      <c r="P24" s="94" t="s">
        <v>73</v>
      </c>
    </row>
    <row r="25" spans="1:21" ht="15.75" thickBot="1">
      <c r="A25" s="95"/>
      <c r="B25" s="96"/>
      <c r="C25" s="97"/>
      <c r="D25" s="98"/>
      <c r="E25" s="98"/>
      <c r="F25" s="20"/>
      <c r="G25" s="97"/>
      <c r="H25" s="99"/>
      <c r="I25" s="96"/>
      <c r="J25" s="96"/>
      <c r="K25" s="100"/>
      <c r="L25" s="96"/>
      <c r="M25" s="96"/>
      <c r="N25" s="101">
        <f>M23/F24</f>
        <v>0.23976023976023975</v>
      </c>
      <c r="O25" s="56"/>
      <c r="P25" s="57"/>
    </row>
    <row r="26" spans="1:21">
      <c r="A26" s="64"/>
      <c r="B26" s="65" t="s">
        <v>70</v>
      </c>
      <c r="C26" s="102">
        <f>G8</f>
        <v>143.80000000000001</v>
      </c>
      <c r="D26" s="71"/>
      <c r="E26" s="103">
        <f>'[1]с 01.07.2013'!C97</f>
        <v>8.08</v>
      </c>
      <c r="F26" s="71"/>
      <c r="G26" s="104">
        <f>C30*E26</f>
        <v>1161.904</v>
      </c>
      <c r="H26" s="71"/>
      <c r="I26" s="70">
        <f>'[1]с 01.07.2013'!C99</f>
        <v>6.04</v>
      </c>
      <c r="J26" s="105"/>
      <c r="K26" s="72">
        <f>I26*$C$30</f>
        <v>868.55200000000002</v>
      </c>
      <c r="L26" s="71"/>
      <c r="M26" s="71"/>
      <c r="N26" s="106">
        <f>C30*$M$27</f>
        <v>293.35200000000003</v>
      </c>
      <c r="O26" s="56"/>
      <c r="P26" s="107"/>
      <c r="Q26" s="56"/>
      <c r="R26" s="56"/>
      <c r="S26" s="56"/>
      <c r="T26" s="56"/>
    </row>
    <row r="27" spans="1:21">
      <c r="A27" s="75"/>
      <c r="B27" s="76" t="s">
        <v>71</v>
      </c>
      <c r="C27" s="108">
        <f>I8</f>
        <v>0</v>
      </c>
      <c r="D27" s="76"/>
      <c r="E27" s="109">
        <f>'[1]с 01.07.2013'!C98</f>
        <v>0</v>
      </c>
      <c r="F27" s="76"/>
      <c r="G27" s="110">
        <f>C31*E27</f>
        <v>0</v>
      </c>
      <c r="H27" s="76"/>
      <c r="I27" s="82">
        <f>'[1]с 01.07.2013'!C100</f>
        <v>0</v>
      </c>
      <c r="J27" s="81"/>
      <c r="K27" s="111">
        <f>I27*$C$31</f>
        <v>0</v>
      </c>
      <c r="L27" s="77"/>
      <c r="M27" s="112">
        <f>'[1]с 01.07.2013'!C101</f>
        <v>2.04</v>
      </c>
      <c r="N27" s="113">
        <f>C31*$M$27</f>
        <v>0</v>
      </c>
      <c r="O27" s="56"/>
      <c r="P27" s="114"/>
      <c r="Q27" s="56"/>
      <c r="R27" s="56"/>
      <c r="S27" s="56"/>
      <c r="T27" s="56"/>
    </row>
    <row r="28" spans="1:21">
      <c r="A28" s="75" t="s">
        <v>72</v>
      </c>
      <c r="B28" s="76"/>
      <c r="C28" s="115">
        <f>SUM(C26:C27)</f>
        <v>143.80000000000001</v>
      </c>
      <c r="D28" s="76"/>
      <c r="E28" s="86">
        <f>G28/C32</f>
        <v>8.08</v>
      </c>
      <c r="F28" s="76"/>
      <c r="G28" s="116">
        <f>SUM(G26:G27)</f>
        <v>1161.904</v>
      </c>
      <c r="H28" s="90"/>
      <c r="I28" s="117">
        <f>K28/$C$32</f>
        <v>6.04</v>
      </c>
      <c r="J28" s="88"/>
      <c r="K28" s="87">
        <f>SUM(K26:K27)</f>
        <v>868.55200000000002</v>
      </c>
      <c r="L28" s="90"/>
      <c r="M28" s="90"/>
      <c r="N28" s="92">
        <f>SUM(N26:N27)</f>
        <v>293.35200000000003</v>
      </c>
      <c r="O28" s="93">
        <f>N28+K28</f>
        <v>1161.904</v>
      </c>
      <c r="P28" s="94" t="s">
        <v>73</v>
      </c>
      <c r="Q28" s="56"/>
      <c r="R28" s="56"/>
      <c r="S28" s="56"/>
      <c r="T28" s="56"/>
    </row>
    <row r="29" spans="1:21" ht="15.75" thickBot="1">
      <c r="A29" s="118"/>
      <c r="B29" s="119"/>
      <c r="C29" s="120"/>
      <c r="D29" s="119"/>
      <c r="E29" s="119"/>
      <c r="F29" s="119"/>
      <c r="G29" s="121"/>
      <c r="H29" s="119"/>
      <c r="I29" s="120"/>
      <c r="J29" s="122"/>
      <c r="K29" s="119"/>
      <c r="L29" s="119"/>
      <c r="M29" s="119"/>
      <c r="N29" s="123">
        <f>M27/E28</f>
        <v>0.25247524752475248</v>
      </c>
      <c r="O29" s="56"/>
      <c r="Q29" s="56"/>
      <c r="R29" s="56"/>
      <c r="S29" s="56"/>
      <c r="T29" s="56"/>
    </row>
    <row r="30" spans="1:21">
      <c r="A30" s="124"/>
      <c r="B30" s="65" t="s">
        <v>70</v>
      </c>
      <c r="C30" s="66">
        <f>G8</f>
        <v>143.80000000000001</v>
      </c>
      <c r="D30" s="103">
        <f>'[1]сод.раб.с 01.01.13'!C97</f>
        <v>8.08</v>
      </c>
      <c r="E30" s="71"/>
      <c r="F30" s="71"/>
      <c r="G30" s="125">
        <f>C30*D30</f>
        <v>1161.904</v>
      </c>
      <c r="H30" s="125"/>
      <c r="I30" s="126">
        <f>'[1]сод.раб.с 01.01.13'!C99</f>
        <v>6.04</v>
      </c>
      <c r="J30" s="127"/>
      <c r="K30" s="72">
        <f>I30*$C$30</f>
        <v>868.55200000000002</v>
      </c>
      <c r="L30" s="128"/>
      <c r="M30" s="129">
        <f>'[1]сод.раб.с 01.01.13'!C101</f>
        <v>2.04</v>
      </c>
      <c r="N30" s="130">
        <f>C30*$M$30</f>
        <v>293.35200000000003</v>
      </c>
      <c r="O30" s="93"/>
      <c r="S30" s="131"/>
      <c r="T30" s="131"/>
      <c r="U30" s="131"/>
    </row>
    <row r="31" spans="1:21">
      <c r="A31" s="75"/>
      <c r="B31" s="76" t="s">
        <v>71</v>
      </c>
      <c r="C31" s="77">
        <f>I8</f>
        <v>0</v>
      </c>
      <c r="D31" s="43">
        <f>'[1]сод.раб.с 01.01.13'!C98</f>
        <v>0</v>
      </c>
      <c r="E31" s="77"/>
      <c r="F31" s="76"/>
      <c r="G31" s="132">
        <f>C31*D31</f>
        <v>0</v>
      </c>
      <c r="H31" s="133"/>
      <c r="I31" s="134">
        <f>'[1]сод.раб.с 01.01.13'!C100</f>
        <v>0</v>
      </c>
      <c r="J31" s="135"/>
      <c r="K31" s="111">
        <f>I31*$C$31</f>
        <v>0</v>
      </c>
      <c r="L31" s="136"/>
      <c r="M31" s="137"/>
      <c r="N31" s="138">
        <f>C31*$M$30</f>
        <v>0</v>
      </c>
      <c r="O31" s="93"/>
      <c r="P31" s="94"/>
    </row>
    <row r="32" spans="1:21">
      <c r="A32" s="75" t="s">
        <v>72</v>
      </c>
      <c r="B32" s="76"/>
      <c r="C32" s="85">
        <f>C30+C31</f>
        <v>143.80000000000001</v>
      </c>
      <c r="D32" s="86">
        <f>G32/C32</f>
        <v>8.08</v>
      </c>
      <c r="E32" s="76"/>
      <c r="F32" s="76"/>
      <c r="G32" s="87">
        <f>G30+G31</f>
        <v>1161.904</v>
      </c>
      <c r="H32" s="139"/>
      <c r="I32" s="117">
        <f>K32/$C$32</f>
        <v>6.04</v>
      </c>
      <c r="J32" s="140"/>
      <c r="K32" s="91">
        <f>K30+K31</f>
        <v>868.55200000000002</v>
      </c>
      <c r="L32" s="141"/>
      <c r="M32" s="91"/>
      <c r="N32" s="142">
        <f>N30+N31</f>
        <v>293.35200000000003</v>
      </c>
      <c r="O32" s="93">
        <f>K32+N32</f>
        <v>1161.904</v>
      </c>
      <c r="P32" s="94" t="s">
        <v>73</v>
      </c>
    </row>
    <row r="33" spans="1:21" ht="15.75" thickBot="1">
      <c r="A33" s="118"/>
      <c r="B33" s="119"/>
      <c r="C33" s="119"/>
      <c r="D33" s="119"/>
      <c r="E33" s="119"/>
      <c r="F33" s="119"/>
      <c r="G33" s="143"/>
      <c r="H33" s="119"/>
      <c r="I33" s="144"/>
      <c r="J33" s="119"/>
      <c r="K33" s="119"/>
      <c r="L33" s="119"/>
      <c r="M33" s="119"/>
      <c r="N33" s="145">
        <f>M30/D32</f>
        <v>0.25247524752475248</v>
      </c>
      <c r="O33" s="146"/>
      <c r="P33" s="94"/>
    </row>
    <row r="34" spans="1:21">
      <c r="A34" s="56"/>
      <c r="C34" s="56"/>
      <c r="D34" s="147"/>
      <c r="E34" s="147"/>
      <c r="F34" s="147"/>
      <c r="G34" s="148"/>
      <c r="H34" s="147"/>
      <c r="I34" s="56"/>
      <c r="J34" s="149"/>
      <c r="K34" s="149"/>
      <c r="L34" s="56"/>
      <c r="M34" s="150"/>
      <c r="O34" s="146">
        <f>O28*6+O32*6</f>
        <v>13942.848</v>
      </c>
      <c r="P34" s="94" t="s">
        <v>74</v>
      </c>
    </row>
    <row r="35" spans="1:21" ht="15.75" thickBot="1">
      <c r="A35" s="56"/>
      <c r="B35" s="1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21" ht="15.75" thickBot="1">
      <c r="A36" s="151" t="s">
        <v>75</v>
      </c>
      <c r="B36" s="152"/>
      <c r="C36" s="152"/>
      <c r="D36" s="152"/>
      <c r="E36" s="153"/>
      <c r="F36" s="151" t="s">
        <v>76</v>
      </c>
      <c r="G36" s="152"/>
      <c r="H36" s="152"/>
      <c r="I36" s="152"/>
      <c r="J36" s="152"/>
      <c r="K36" s="152"/>
      <c r="L36" s="152"/>
      <c r="M36" s="153"/>
      <c r="N36" s="3"/>
      <c r="O36" s="3"/>
      <c r="P36" s="3"/>
      <c r="Q36" s="21"/>
      <c r="R36" s="4"/>
      <c r="S36" s="154"/>
    </row>
    <row r="37" spans="1:21">
      <c r="A37" s="3" t="s">
        <v>77</v>
      </c>
      <c r="B37" s="3" t="s">
        <v>78</v>
      </c>
      <c r="C37" s="155" t="s">
        <v>79</v>
      </c>
      <c r="D37" s="156"/>
      <c r="E37" s="58" t="s">
        <v>80</v>
      </c>
      <c r="F37" s="157" t="s">
        <v>81</v>
      </c>
      <c r="G37" s="158" t="s">
        <v>82</v>
      </c>
      <c r="H37" s="3" t="s">
        <v>83</v>
      </c>
      <c r="I37" s="4" t="s">
        <v>84</v>
      </c>
      <c r="J37" s="3" t="s">
        <v>85</v>
      </c>
      <c r="K37" s="159" t="s">
        <v>86</v>
      </c>
      <c r="L37" s="157" t="s">
        <v>87</v>
      </c>
      <c r="M37" s="5" t="s">
        <v>88</v>
      </c>
      <c r="N37" s="16" t="s">
        <v>85</v>
      </c>
      <c r="O37" s="16" t="s">
        <v>89</v>
      </c>
      <c r="P37" s="16"/>
      <c r="Q37" s="24" t="s">
        <v>90</v>
      </c>
      <c r="R37" s="160" t="s">
        <v>91</v>
      </c>
      <c r="S37" s="56"/>
      <c r="T37" s="56"/>
      <c r="U37" s="56"/>
    </row>
    <row r="38" spans="1:21" ht="15.75" thickBot="1">
      <c r="A38" s="16" t="s">
        <v>92</v>
      </c>
      <c r="B38" s="16" t="s">
        <v>93</v>
      </c>
      <c r="C38" s="161">
        <f>'[1]сод.раб.с 01.01.13'!C103</f>
        <v>0</v>
      </c>
      <c r="D38" s="162" t="s">
        <v>94</v>
      </c>
      <c r="E38" s="163" t="s">
        <v>95</v>
      </c>
      <c r="F38" s="16" t="s">
        <v>96</v>
      </c>
      <c r="G38" s="17" t="s">
        <v>97</v>
      </c>
      <c r="H38" s="16" t="s">
        <v>98</v>
      </c>
      <c r="I38" s="16" t="s">
        <v>99</v>
      </c>
      <c r="J38" s="44" t="s">
        <v>100</v>
      </c>
      <c r="K38" s="17"/>
      <c r="L38" s="160" t="s">
        <v>101</v>
      </c>
      <c r="M38" s="164" t="s">
        <v>102</v>
      </c>
      <c r="N38" s="16" t="s">
        <v>103</v>
      </c>
      <c r="O38" s="44" t="s">
        <v>104</v>
      </c>
      <c r="P38" s="44" t="s">
        <v>105</v>
      </c>
      <c r="Q38" s="165" t="s">
        <v>106</v>
      </c>
      <c r="R38" s="160" t="s">
        <v>107</v>
      </c>
      <c r="S38" s="56"/>
      <c r="T38" s="147"/>
      <c r="U38" s="147"/>
    </row>
    <row r="39" spans="1:21">
      <c r="A39" s="16"/>
      <c r="B39" s="16"/>
      <c r="C39" s="166" t="s">
        <v>108</v>
      </c>
      <c r="D39" s="167" t="s">
        <v>45</v>
      </c>
      <c r="E39" s="16" t="s">
        <v>109</v>
      </c>
      <c r="F39" s="168"/>
      <c r="G39" s="169" t="s">
        <v>110</v>
      </c>
      <c r="H39" s="160" t="s">
        <v>111</v>
      </c>
      <c r="I39" s="170"/>
      <c r="J39" s="17" t="s">
        <v>112</v>
      </c>
      <c r="K39" s="171" t="s">
        <v>113</v>
      </c>
      <c r="L39" s="171" t="s">
        <v>114</v>
      </c>
      <c r="M39" s="172" t="s">
        <v>115</v>
      </c>
      <c r="N39" s="171" t="s">
        <v>116</v>
      </c>
      <c r="O39" s="163" t="s">
        <v>117</v>
      </c>
      <c r="P39" s="173"/>
      <c r="Q39" s="24" t="s">
        <v>118</v>
      </c>
      <c r="R39" s="17"/>
      <c r="S39" s="56"/>
      <c r="T39" s="56"/>
      <c r="U39" s="56"/>
    </row>
    <row r="40" spans="1:21">
      <c r="A40" s="174">
        <f>O9</f>
        <v>0</v>
      </c>
      <c r="B40" s="169">
        <f>N9</f>
        <v>0</v>
      </c>
      <c r="C40" s="175"/>
      <c r="D40" s="176"/>
      <c r="E40" s="16" t="s">
        <v>119</v>
      </c>
      <c r="F40" s="168">
        <f>0.56</f>
        <v>0.56000000000000005</v>
      </c>
      <c r="G40" s="169">
        <f>2.3*1.18</f>
        <v>2.7139999999999995</v>
      </c>
      <c r="H40" s="17" t="s">
        <v>120</v>
      </c>
      <c r="I40" s="177" t="s">
        <v>121</v>
      </c>
      <c r="J40" s="171" t="s">
        <v>122</v>
      </c>
      <c r="K40" s="171" t="s">
        <v>123</v>
      </c>
      <c r="L40" s="171" t="s">
        <v>124</v>
      </c>
      <c r="M40" s="178" t="s">
        <v>125</v>
      </c>
      <c r="N40" s="171" t="s">
        <v>126</v>
      </c>
      <c r="O40" s="173"/>
      <c r="P40" s="173"/>
      <c r="Q40" s="24"/>
      <c r="R40" s="17"/>
      <c r="S40" s="56"/>
      <c r="T40" s="56"/>
      <c r="U40" s="56"/>
    </row>
    <row r="41" spans="1:21" ht="15.75" thickBot="1">
      <c r="A41" s="25"/>
      <c r="B41" s="25"/>
      <c r="C41" s="179"/>
      <c r="D41" s="180"/>
      <c r="E41" s="25"/>
      <c r="F41" s="181"/>
      <c r="G41" s="182"/>
      <c r="H41" s="183" t="s">
        <v>127</v>
      </c>
      <c r="I41" s="183" t="s">
        <v>128</v>
      </c>
      <c r="J41" s="183" t="s">
        <v>129</v>
      </c>
      <c r="K41" s="183" t="s">
        <v>130</v>
      </c>
      <c r="L41" s="183" t="s">
        <v>131</v>
      </c>
      <c r="M41" s="184" t="s">
        <v>132</v>
      </c>
      <c r="N41" s="183" t="s">
        <v>133</v>
      </c>
      <c r="O41" s="185" t="s">
        <v>134</v>
      </c>
      <c r="P41" s="185"/>
      <c r="Q41" s="50"/>
      <c r="R41" s="28"/>
      <c r="S41" s="56"/>
      <c r="T41" s="56"/>
      <c r="U41" s="56"/>
    </row>
    <row r="42" spans="1:21">
      <c r="A42" s="186">
        <f>A40*'[1]сод.раб.с 01.01.13'!G3</f>
        <v>0</v>
      </c>
      <c r="B42" s="186">
        <f>B40*'[1]сод.раб.с 01.01.13'!G6</f>
        <v>0</v>
      </c>
      <c r="C42" s="187">
        <f>0.1*C15*D8*3991*C38/12</f>
        <v>0</v>
      </c>
      <c r="D42" s="187">
        <f>0.25*D15*3991*C38/12</f>
        <v>0</v>
      </c>
      <c r="E42" s="187">
        <f>'[1]сод.раб.с 01.01.13'!E99*G8</f>
        <v>30.198</v>
      </c>
      <c r="F42" s="186"/>
      <c r="G42" s="187"/>
      <c r="H42" s="186"/>
      <c r="I42" s="188"/>
      <c r="J42" s="186"/>
      <c r="K42" s="186"/>
      <c r="L42" s="186"/>
      <c r="M42" s="186"/>
      <c r="N42" s="187"/>
      <c r="O42" s="189"/>
      <c r="P42" s="190">
        <f>SUM(A42:O42)</f>
        <v>30.198</v>
      </c>
      <c r="Q42" s="191">
        <f>K32-P42</f>
        <v>838.35400000000004</v>
      </c>
      <c r="R42" s="33"/>
      <c r="S42" s="192">
        <f>SUM(P42:Q42)</f>
        <v>868.55200000000002</v>
      </c>
      <c r="T42" s="193" t="s">
        <v>135</v>
      </c>
      <c r="U42" s="107"/>
    </row>
    <row r="43" spans="1:2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5"/>
      <c r="Q43" s="191"/>
      <c r="R43" s="33"/>
      <c r="S43" s="196"/>
      <c r="T43" s="193"/>
      <c r="U43" s="107"/>
    </row>
    <row r="44" spans="1:21">
      <c r="A44" s="197">
        <f>A43</f>
        <v>0</v>
      </c>
      <c r="B44" s="197">
        <f>B43</f>
        <v>0</v>
      </c>
      <c r="C44" s="197"/>
      <c r="D44" s="197"/>
      <c r="E44" s="197">
        <f>E42</f>
        <v>30.198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8">
        <f>SUM(A44:O44)</f>
        <v>30.198</v>
      </c>
      <c r="Q44" s="198">
        <f>K28-P44</f>
        <v>838.35400000000004</v>
      </c>
      <c r="R44" s="76"/>
      <c r="S44" s="199">
        <f>SUM(P44:Q44)</f>
        <v>868.55200000000002</v>
      </c>
      <c r="T44" s="193" t="s">
        <v>136</v>
      </c>
      <c r="U44" s="94"/>
    </row>
    <row r="45" spans="1:21">
      <c r="A45" s="186">
        <f>$A$40*'[1]с 01.12.2013 '!$H$3</f>
        <v>0</v>
      </c>
      <c r="B45" s="186">
        <f>$B$40*'[1]с 01.12.2013 '!$H$5</f>
        <v>0</v>
      </c>
      <c r="C45" s="197"/>
      <c r="D45" s="197"/>
      <c r="E45" s="187">
        <f>'[1]с 01.12.2013 '!E99*$G$8</f>
        <v>33.074000000000005</v>
      </c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8">
        <f>SUM(A45:O45)</f>
        <v>33.074000000000005</v>
      </c>
      <c r="Q45" s="191">
        <f>K24-P45-R45</f>
        <v>923.19599999999991</v>
      </c>
      <c r="R45" s="200">
        <f>'[1]с 01.12.2013 '!$C$105*G8</f>
        <v>138.048</v>
      </c>
      <c r="S45" s="192">
        <f>SUM(P45:R45)</f>
        <v>1094.3179999999998</v>
      </c>
      <c r="T45" s="193" t="s">
        <v>137</v>
      </c>
      <c r="U45" s="107"/>
    </row>
    <row r="46" spans="1:21">
      <c r="A46" s="201" t="s">
        <v>138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3"/>
      <c r="P46" s="204"/>
      <c r="Q46" s="204"/>
      <c r="R46" s="76"/>
      <c r="S46" s="20"/>
      <c r="T46" s="205"/>
      <c r="U46" s="205"/>
    </row>
    <row r="47" spans="1:21">
      <c r="A47" s="206">
        <f t="shared" ref="A47:P49" si="0">A42/$J$8</f>
        <v>0</v>
      </c>
      <c r="B47" s="206">
        <f t="shared" si="0"/>
        <v>0</v>
      </c>
      <c r="C47" s="206">
        <f t="shared" si="0"/>
        <v>0</v>
      </c>
      <c r="D47" s="206">
        <f t="shared" si="0"/>
        <v>0</v>
      </c>
      <c r="E47" s="206">
        <f t="shared" si="0"/>
        <v>0.21</v>
      </c>
      <c r="F47" s="206">
        <f t="shared" si="0"/>
        <v>0</v>
      </c>
      <c r="G47" s="206">
        <f t="shared" si="0"/>
        <v>0</v>
      </c>
      <c r="H47" s="206">
        <f t="shared" si="0"/>
        <v>0</v>
      </c>
      <c r="I47" s="206">
        <f t="shared" si="0"/>
        <v>0</v>
      </c>
      <c r="J47" s="206">
        <f t="shared" si="0"/>
        <v>0</v>
      </c>
      <c r="K47" s="206">
        <f t="shared" si="0"/>
        <v>0</v>
      </c>
      <c r="L47" s="206">
        <f t="shared" si="0"/>
        <v>0</v>
      </c>
      <c r="M47" s="206">
        <f t="shared" si="0"/>
        <v>0</v>
      </c>
      <c r="N47" s="206">
        <f t="shared" si="0"/>
        <v>0</v>
      </c>
      <c r="O47" s="206">
        <f t="shared" si="0"/>
        <v>0</v>
      </c>
      <c r="P47" s="206">
        <f t="shared" si="0"/>
        <v>0.21</v>
      </c>
      <c r="Q47" s="206">
        <f>Q42/$J$8</f>
        <v>5.83</v>
      </c>
      <c r="R47" s="76"/>
      <c r="S47" s="207">
        <f>SUM(P47:Q47)</f>
        <v>6.04</v>
      </c>
      <c r="T47" s="193" t="s">
        <v>135</v>
      </c>
      <c r="U47" s="94"/>
    </row>
    <row r="48" spans="1:21" ht="12.75" customHeight="1">
      <c r="A48" s="208"/>
      <c r="B48" s="208"/>
      <c r="C48" s="209"/>
      <c r="D48" s="209"/>
      <c r="E48" s="208"/>
      <c r="F48" s="208"/>
      <c r="G48" s="209"/>
      <c r="H48" s="209"/>
      <c r="I48" s="209"/>
      <c r="J48" s="209"/>
      <c r="K48" s="209"/>
      <c r="L48" s="209"/>
      <c r="M48" s="209"/>
      <c r="N48" s="209"/>
      <c r="O48" s="209"/>
      <c r="P48" s="208"/>
      <c r="Q48" s="206"/>
      <c r="R48" s="76"/>
      <c r="S48" s="207"/>
      <c r="T48" s="193"/>
      <c r="U48" s="94"/>
    </row>
    <row r="49" spans="1:21">
      <c r="A49" s="210">
        <f>A48</f>
        <v>0</v>
      </c>
      <c r="B49" s="210">
        <f>B48</f>
        <v>0</v>
      </c>
      <c r="C49" s="81"/>
      <c r="D49" s="81"/>
      <c r="E49" s="210">
        <f>E47</f>
        <v>0.21</v>
      </c>
      <c r="F49" s="81"/>
      <c r="G49" s="81"/>
      <c r="H49" s="81"/>
      <c r="I49" s="81"/>
      <c r="J49" s="81"/>
      <c r="K49" s="198"/>
      <c r="L49" s="77"/>
      <c r="M49" s="77"/>
      <c r="N49" s="198"/>
      <c r="O49" s="211"/>
      <c r="P49" s="212">
        <f t="shared" si="0"/>
        <v>0.21</v>
      </c>
      <c r="Q49" s="212">
        <f t="shared" ref="P49:R50" si="1">Q44/$J$8</f>
        <v>5.83</v>
      </c>
      <c r="R49" s="76"/>
      <c r="S49" s="213">
        <f>SUM(P49:Q49)</f>
        <v>6.04</v>
      </c>
      <c r="T49" s="193" t="s">
        <v>136</v>
      </c>
      <c r="U49" s="94"/>
    </row>
    <row r="50" spans="1:21">
      <c r="A50" s="206">
        <f t="shared" ref="A50:E50" si="2">A45/$J$8</f>
        <v>0</v>
      </c>
      <c r="B50" s="206">
        <f t="shared" si="2"/>
        <v>0</v>
      </c>
      <c r="C50" s="206">
        <f t="shared" si="2"/>
        <v>0</v>
      </c>
      <c r="D50" s="206">
        <f t="shared" si="2"/>
        <v>0</v>
      </c>
      <c r="E50" s="206">
        <f t="shared" si="2"/>
        <v>0.23</v>
      </c>
      <c r="F50" s="212"/>
      <c r="G50" s="214"/>
      <c r="H50" s="214"/>
      <c r="I50" s="214"/>
      <c r="J50" s="214"/>
      <c r="K50" s="214"/>
      <c r="L50" s="214"/>
      <c r="M50" s="214"/>
      <c r="N50" s="214"/>
      <c r="O50" s="214"/>
      <c r="P50" s="212">
        <f t="shared" si="1"/>
        <v>0.23</v>
      </c>
      <c r="Q50" s="206">
        <f t="shared" si="1"/>
        <v>6.419999999999999</v>
      </c>
      <c r="R50" s="212">
        <f>R45/$J$8</f>
        <v>0.96</v>
      </c>
      <c r="S50" s="213">
        <f>SUM(P50:R50)</f>
        <v>7.6099999999999994</v>
      </c>
      <c r="T50" s="193" t="s">
        <v>137</v>
      </c>
      <c r="U50" s="107"/>
    </row>
    <row r="51" spans="1:21">
      <c r="N51" s="154"/>
    </row>
    <row r="52" spans="1:21" ht="18">
      <c r="B52" s="215" t="s">
        <v>139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</row>
    <row r="53" spans="1:21" ht="15.75">
      <c r="B53" s="216" t="s">
        <v>140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</row>
    <row r="54" spans="1:21" ht="15.75" thickBot="1">
      <c r="N54" s="154"/>
    </row>
    <row r="55" spans="1:21" ht="15.75" thickBot="1">
      <c r="B55" s="3"/>
      <c r="C55" s="55" t="s">
        <v>141</v>
      </c>
      <c r="D55" s="14"/>
      <c r="E55" s="14"/>
      <c r="F55" s="14"/>
      <c r="G55" s="14"/>
      <c r="H55" s="14"/>
      <c r="I55" s="13"/>
      <c r="J55" s="55" t="s">
        <v>142</v>
      </c>
      <c r="K55" s="217"/>
      <c r="L55" s="217"/>
      <c r="M55" s="217"/>
      <c r="N55" s="217"/>
      <c r="O55" s="217"/>
      <c r="P55" s="217"/>
      <c r="Q55" s="218"/>
      <c r="R55" s="219" t="s">
        <v>143</v>
      </c>
      <c r="S55" s="220"/>
    </row>
    <row r="56" spans="1:21" ht="15.75" thickBot="1">
      <c r="B56" s="17"/>
      <c r="C56" s="221" t="s">
        <v>144</v>
      </c>
      <c r="D56" s="221"/>
      <c r="E56" s="4" t="s">
        <v>145</v>
      </c>
      <c r="F56" s="3" t="s">
        <v>146</v>
      </c>
      <c r="G56" s="157" t="s">
        <v>147</v>
      </c>
      <c r="H56" s="222" t="s">
        <v>148</v>
      </c>
      <c r="I56" s="223" t="s">
        <v>149</v>
      </c>
      <c r="J56" s="222" t="s">
        <v>150</v>
      </c>
      <c r="K56" s="157" t="s">
        <v>151</v>
      </c>
      <c r="L56" s="224" t="s">
        <v>152</v>
      </c>
      <c r="M56" s="12" t="s">
        <v>153</v>
      </c>
      <c r="N56" s="14"/>
      <c r="O56" s="14"/>
      <c r="P56" s="14"/>
      <c r="Q56" s="14"/>
      <c r="R56" s="225" t="s">
        <v>154</v>
      </c>
      <c r="S56" s="226"/>
    </row>
    <row r="57" spans="1:21" ht="15.75" thickBot="1">
      <c r="B57" s="17"/>
      <c r="C57" s="227" t="s">
        <v>155</v>
      </c>
      <c r="D57" s="228" t="s">
        <v>156</v>
      </c>
      <c r="E57" s="28"/>
      <c r="F57" s="25" t="s">
        <v>157</v>
      </c>
      <c r="G57" s="229" t="s">
        <v>157</v>
      </c>
      <c r="H57" s="230" t="s">
        <v>157</v>
      </c>
      <c r="I57" s="231"/>
      <c r="J57" s="164" t="s">
        <v>68</v>
      </c>
      <c r="K57" s="160" t="s">
        <v>64</v>
      </c>
      <c r="L57" s="107" t="s">
        <v>158</v>
      </c>
      <c r="M57" s="8" t="s">
        <v>159</v>
      </c>
      <c r="N57" s="9"/>
      <c r="O57" s="9"/>
      <c r="P57" s="10"/>
      <c r="Q57" s="73" t="s">
        <v>160</v>
      </c>
      <c r="R57" s="232" t="s">
        <v>161</v>
      </c>
      <c r="S57" s="233" t="s">
        <v>162</v>
      </c>
    </row>
    <row r="58" spans="1:21" ht="15.75" thickBot="1">
      <c r="B58" s="17"/>
      <c r="C58" s="234"/>
      <c r="D58" s="232"/>
      <c r="E58" s="235"/>
      <c r="F58" s="32"/>
      <c r="G58" s="236"/>
      <c r="H58" s="237"/>
      <c r="I58" s="231"/>
      <c r="J58" s="164"/>
      <c r="K58" s="236"/>
      <c r="L58" s="238"/>
      <c r="M58" s="239"/>
      <c r="N58" s="240" t="s">
        <v>163</v>
      </c>
      <c r="O58" s="239"/>
      <c r="P58" s="239"/>
      <c r="Q58" s="241"/>
      <c r="R58" s="242">
        <v>6673</v>
      </c>
      <c r="S58" s="242">
        <v>6673</v>
      </c>
    </row>
    <row r="59" spans="1:21" ht="15.75" thickBot="1">
      <c r="B59" s="243"/>
      <c r="C59" s="244"/>
      <c r="D59" s="245"/>
      <c r="E59" s="246"/>
      <c r="F59" s="247"/>
      <c r="G59" s="248"/>
      <c r="H59" s="248"/>
      <c r="I59" s="249"/>
      <c r="J59" s="250"/>
      <c r="K59" s="251"/>
      <c r="L59" s="252"/>
      <c r="M59" s="253"/>
      <c r="N59" s="254" t="s">
        <v>164</v>
      </c>
      <c r="O59" s="255"/>
      <c r="P59" s="256"/>
      <c r="Q59" s="257"/>
      <c r="R59" s="258">
        <v>8445</v>
      </c>
      <c r="S59" s="258">
        <v>7697</v>
      </c>
    </row>
    <row r="60" spans="1:21">
      <c r="B60" s="160" t="s">
        <v>165</v>
      </c>
      <c r="C60" s="259">
        <f>G32</f>
        <v>1161.904</v>
      </c>
      <c r="D60" s="260">
        <f>H31</f>
        <v>0</v>
      </c>
      <c r="E60" s="261">
        <f>SUM(C60:D60)</f>
        <v>1161.904</v>
      </c>
      <c r="F60" s="262">
        <v>1161.9000000000001</v>
      </c>
      <c r="G60" s="263">
        <v>1162.3399999999999</v>
      </c>
      <c r="H60" s="104"/>
      <c r="I60" s="106">
        <f t="shared" ref="I60:I95" si="3">F60+H60</f>
        <v>1161.9000000000001</v>
      </c>
      <c r="J60" s="264">
        <f>I62</f>
        <v>868.54900990099009</v>
      </c>
      <c r="K60" s="265">
        <f>P42</f>
        <v>30.198</v>
      </c>
      <c r="L60" s="266">
        <f>J60-K60</f>
        <v>838.35100990099011</v>
      </c>
      <c r="M60" s="267"/>
      <c r="N60" s="40"/>
      <c r="O60" s="40"/>
      <c r="P60" s="40"/>
      <c r="Q60" s="268"/>
      <c r="R60" s="268"/>
      <c r="S60" s="269"/>
    </row>
    <row r="61" spans="1:21">
      <c r="B61" s="270" t="s">
        <v>166</v>
      </c>
      <c r="C61" s="271">
        <f>C60*N33</f>
        <v>293.35199999999998</v>
      </c>
      <c r="D61" s="272">
        <v>0</v>
      </c>
      <c r="E61" s="273">
        <f>SUM(C61:D61)</f>
        <v>293.35199999999998</v>
      </c>
      <c r="F61" s="272">
        <f>F60*$N$33</f>
        <v>293.35099009900995</v>
      </c>
      <c r="G61" s="272">
        <f>G60*$N$33</f>
        <v>293.46207920792079</v>
      </c>
      <c r="H61" s="272">
        <f>H60*$N$33</f>
        <v>0</v>
      </c>
      <c r="I61" s="274">
        <f t="shared" si="3"/>
        <v>293.35099009900995</v>
      </c>
      <c r="J61" s="275"/>
      <c r="K61" s="200"/>
      <c r="L61" s="276">
        <f>G62+H62-K60</f>
        <v>838.67992079207909</v>
      </c>
      <c r="M61" s="277"/>
      <c r="N61" s="40"/>
      <c r="O61" s="40"/>
      <c r="P61" s="40"/>
      <c r="Q61" s="278"/>
      <c r="R61" s="278"/>
      <c r="S61" s="279"/>
    </row>
    <row r="62" spans="1:21" ht="15.75" thickBot="1">
      <c r="B62" s="280" t="s">
        <v>167</v>
      </c>
      <c r="C62" s="281">
        <f t="shared" ref="C62:H62" si="4">C60-C61</f>
        <v>868.55200000000002</v>
      </c>
      <c r="D62" s="282">
        <f t="shared" si="4"/>
        <v>0</v>
      </c>
      <c r="E62" s="283">
        <f t="shared" si="4"/>
        <v>868.55200000000002</v>
      </c>
      <c r="F62" s="284">
        <f t="shared" si="4"/>
        <v>868.54900990099009</v>
      </c>
      <c r="G62" s="285">
        <f t="shared" si="4"/>
        <v>868.87792079207907</v>
      </c>
      <c r="H62" s="282">
        <f t="shared" si="4"/>
        <v>0</v>
      </c>
      <c r="I62" s="286">
        <f t="shared" si="3"/>
        <v>868.54900990099009</v>
      </c>
      <c r="J62" s="287" t="s">
        <v>168</v>
      </c>
      <c r="K62" s="288"/>
      <c r="L62" s="289"/>
      <c r="M62" s="290"/>
      <c r="N62" s="291"/>
      <c r="O62" s="291"/>
      <c r="P62" s="291"/>
      <c r="Q62" s="292">
        <f>G144</f>
        <v>1265.1199999999999</v>
      </c>
      <c r="R62" s="292">
        <f>L60-Q62</f>
        <v>-426.76899009900978</v>
      </c>
      <c r="S62" s="293">
        <f>L61-Q62</f>
        <v>-426.4400792079208</v>
      </c>
    </row>
    <row r="63" spans="1:21">
      <c r="B63" s="157" t="s">
        <v>169</v>
      </c>
      <c r="C63" s="294">
        <f>C60</f>
        <v>1161.904</v>
      </c>
      <c r="D63" s="295">
        <f>D60</f>
        <v>0</v>
      </c>
      <c r="E63" s="113">
        <f>E60</f>
        <v>1161.904</v>
      </c>
      <c r="F63" s="262">
        <v>1161.9000000000001</v>
      </c>
      <c r="G63" s="263">
        <v>1162.3</v>
      </c>
      <c r="H63" s="104"/>
      <c r="I63" s="106">
        <f t="shared" si="3"/>
        <v>1161.9000000000001</v>
      </c>
      <c r="J63" s="296">
        <f>I65</f>
        <v>868.54900990099009</v>
      </c>
      <c r="K63" s="297">
        <f>K60</f>
        <v>30.198</v>
      </c>
      <c r="L63" s="298">
        <f>J63-K63</f>
        <v>838.35100990099011</v>
      </c>
      <c r="M63" s="299"/>
      <c r="N63" s="300"/>
      <c r="O63" s="300"/>
      <c r="P63" s="301"/>
      <c r="Q63" s="302"/>
      <c r="R63" s="303"/>
      <c r="S63" s="304"/>
    </row>
    <row r="64" spans="1:21">
      <c r="B64" s="270" t="s">
        <v>166</v>
      </c>
      <c r="C64" s="271">
        <f>C61</f>
        <v>293.35199999999998</v>
      </c>
      <c r="D64" s="272">
        <f>D61</f>
        <v>0</v>
      </c>
      <c r="E64" s="274">
        <f>SUM(C64:D64)</f>
        <v>293.35199999999998</v>
      </c>
      <c r="F64" s="272">
        <f>F63*$N$33</f>
        <v>293.35099009900995</v>
      </c>
      <c r="G64" s="272">
        <f>G63*$N$33</f>
        <v>293.45198019801978</v>
      </c>
      <c r="H64" s="272">
        <f>H63*$N$33</f>
        <v>0</v>
      </c>
      <c r="I64" s="274">
        <f t="shared" si="3"/>
        <v>293.35099009900995</v>
      </c>
      <c r="J64" s="275"/>
      <c r="K64" s="200"/>
      <c r="L64" s="276">
        <f>G65+H65-K63</f>
        <v>838.65001980198019</v>
      </c>
      <c r="M64" s="277"/>
      <c r="N64" s="40"/>
      <c r="O64" s="40"/>
      <c r="P64" s="305"/>
      <c r="Q64" s="306"/>
      <c r="R64" s="278"/>
      <c r="S64" s="307"/>
    </row>
    <row r="65" spans="2:19" ht="15.75" thickBot="1">
      <c r="B65" s="280" t="s">
        <v>167</v>
      </c>
      <c r="C65" s="281">
        <f t="shared" ref="C65:H65" si="5">C63-C64</f>
        <v>868.55200000000002</v>
      </c>
      <c r="D65" s="282">
        <f t="shared" si="5"/>
        <v>0</v>
      </c>
      <c r="E65" s="286">
        <f t="shared" si="5"/>
        <v>868.55200000000002</v>
      </c>
      <c r="F65" s="282">
        <f t="shared" si="5"/>
        <v>868.54900990099009</v>
      </c>
      <c r="G65" s="285">
        <f t="shared" si="5"/>
        <v>868.84801980198017</v>
      </c>
      <c r="H65" s="285">
        <f t="shared" si="5"/>
        <v>0</v>
      </c>
      <c r="I65" s="308">
        <f t="shared" si="3"/>
        <v>868.54900990099009</v>
      </c>
      <c r="J65" s="309" t="s">
        <v>168</v>
      </c>
      <c r="K65" s="310"/>
      <c r="L65" s="311"/>
      <c r="M65" s="290"/>
      <c r="N65" s="291"/>
      <c r="O65" s="291"/>
      <c r="P65" s="312"/>
      <c r="Q65" s="313"/>
      <c r="R65" s="314">
        <f>L63-Q65</f>
        <v>838.35100990099011</v>
      </c>
      <c r="S65" s="315">
        <f>L64-Q65</f>
        <v>838.65001980198019</v>
      </c>
    </row>
    <row r="66" spans="2:19">
      <c r="B66" s="157" t="s">
        <v>170</v>
      </c>
      <c r="C66" s="294">
        <f>C60</f>
        <v>1161.904</v>
      </c>
      <c r="D66" s="295">
        <f>D60</f>
        <v>0</v>
      </c>
      <c r="E66" s="261">
        <f>E60</f>
        <v>1161.904</v>
      </c>
      <c r="F66" s="262">
        <v>1161.9000000000001</v>
      </c>
      <c r="G66" s="263">
        <v>1168.95</v>
      </c>
      <c r="H66" s="104"/>
      <c r="I66" s="106">
        <f t="shared" si="3"/>
        <v>1161.9000000000001</v>
      </c>
      <c r="J66" s="316">
        <f>I68</f>
        <v>868.54900990099009</v>
      </c>
      <c r="K66" s="317">
        <f>K63</f>
        <v>30.198</v>
      </c>
      <c r="L66" s="318">
        <f>J66-K66</f>
        <v>838.35100990099011</v>
      </c>
      <c r="M66" s="299"/>
      <c r="N66" s="300"/>
      <c r="O66" s="300"/>
      <c r="P66" s="301"/>
      <c r="Q66" s="319"/>
      <c r="R66" s="303"/>
      <c r="S66" s="304"/>
    </row>
    <row r="67" spans="2:19">
      <c r="B67" s="270" t="s">
        <v>166</v>
      </c>
      <c r="C67" s="271">
        <f>C61</f>
        <v>293.35199999999998</v>
      </c>
      <c r="D67" s="272">
        <f>D61</f>
        <v>0</v>
      </c>
      <c r="E67" s="273">
        <f>SUM(C67:D67)</f>
        <v>293.35199999999998</v>
      </c>
      <c r="F67" s="272">
        <f>F66*$N$33</f>
        <v>293.35099009900995</v>
      </c>
      <c r="G67" s="272">
        <f>G66*$N$33</f>
        <v>295.13094059405944</v>
      </c>
      <c r="H67" s="272">
        <f>H66*$N$33</f>
        <v>0</v>
      </c>
      <c r="I67" s="274">
        <f t="shared" si="3"/>
        <v>293.35099009900995</v>
      </c>
      <c r="J67" s="275"/>
      <c r="K67" s="200"/>
      <c r="L67" s="320">
        <f>G68+H68-K66</f>
        <v>843.62105940594063</v>
      </c>
      <c r="M67" s="277"/>
      <c r="N67" s="40"/>
      <c r="O67" s="40"/>
      <c r="P67" s="305"/>
      <c r="Q67" s="321"/>
      <c r="R67" s="278"/>
      <c r="S67" s="279"/>
    </row>
    <row r="68" spans="2:19" ht="15.75" thickBot="1">
      <c r="B68" s="280" t="s">
        <v>167</v>
      </c>
      <c r="C68" s="281">
        <f t="shared" ref="C68:H68" si="6">C66-C67</f>
        <v>868.55200000000002</v>
      </c>
      <c r="D68" s="282">
        <f t="shared" si="6"/>
        <v>0</v>
      </c>
      <c r="E68" s="283">
        <f t="shared" si="6"/>
        <v>868.55200000000002</v>
      </c>
      <c r="F68" s="284">
        <f t="shared" si="6"/>
        <v>868.54900990099009</v>
      </c>
      <c r="G68" s="285">
        <f t="shared" si="6"/>
        <v>873.81905940594061</v>
      </c>
      <c r="H68" s="282">
        <f t="shared" si="6"/>
        <v>0</v>
      </c>
      <c r="I68" s="286">
        <f t="shared" si="3"/>
        <v>868.54900990099009</v>
      </c>
      <c r="J68" s="322" t="s">
        <v>168</v>
      </c>
      <c r="K68" s="323"/>
      <c r="L68" s="323"/>
      <c r="M68" s="290"/>
      <c r="N68" s="291"/>
      <c r="O68" s="291"/>
      <c r="P68" s="312"/>
      <c r="Q68" s="324"/>
      <c r="R68" s="324">
        <f>L66-Q68</f>
        <v>838.35100990099011</v>
      </c>
      <c r="S68" s="325">
        <f>L67-Q68</f>
        <v>843.62105940594063</v>
      </c>
    </row>
    <row r="69" spans="2:19">
      <c r="B69" s="157" t="s">
        <v>171</v>
      </c>
      <c r="C69" s="294">
        <f>C60</f>
        <v>1161.904</v>
      </c>
      <c r="D69" s="295">
        <f>D60</f>
        <v>0</v>
      </c>
      <c r="E69" s="113">
        <f>E63</f>
        <v>1161.904</v>
      </c>
      <c r="F69" s="262">
        <v>1161.9000000000001</v>
      </c>
      <c r="G69" s="263">
        <v>1154.72</v>
      </c>
      <c r="H69" s="104"/>
      <c r="I69" s="106">
        <f t="shared" si="3"/>
        <v>1161.9000000000001</v>
      </c>
      <c r="J69" s="264">
        <f>I71</f>
        <v>868.54900990099009</v>
      </c>
      <c r="K69" s="265">
        <f>K66</f>
        <v>30.198</v>
      </c>
      <c r="L69" s="266">
        <f>J69-K69</f>
        <v>838.35100990099011</v>
      </c>
      <c r="M69" s="326"/>
      <c r="N69" s="327"/>
      <c r="O69" s="327"/>
      <c r="P69" s="328"/>
      <c r="Q69" s="319"/>
      <c r="R69" s="303"/>
      <c r="S69" s="304"/>
    </row>
    <row r="70" spans="2:19">
      <c r="B70" s="270" t="s">
        <v>166</v>
      </c>
      <c r="C70" s="271">
        <f>C61</f>
        <v>293.35199999999998</v>
      </c>
      <c r="D70" s="272">
        <f>D61</f>
        <v>0</v>
      </c>
      <c r="E70" s="274">
        <f>SUM(C70:D70)</f>
        <v>293.35199999999998</v>
      </c>
      <c r="F70" s="272">
        <f>F69*$N$33</f>
        <v>293.35099009900995</v>
      </c>
      <c r="G70" s="272">
        <f>G69*$N$33</f>
        <v>291.53821782178221</v>
      </c>
      <c r="H70" s="272">
        <f>H69*$N$33</f>
        <v>0</v>
      </c>
      <c r="I70" s="274">
        <f t="shared" si="3"/>
        <v>293.35099009900995</v>
      </c>
      <c r="J70" s="275"/>
      <c r="K70" s="200"/>
      <c r="L70" s="276">
        <f>G71+H71-K69</f>
        <v>832.98378217821789</v>
      </c>
      <c r="M70" s="277"/>
      <c r="N70" s="40"/>
      <c r="O70" s="40"/>
      <c r="P70" s="305"/>
      <c r="Q70" s="321"/>
      <c r="R70" s="278"/>
      <c r="S70" s="279"/>
    </row>
    <row r="71" spans="2:19" ht="15.75" thickBot="1">
      <c r="B71" s="329" t="s">
        <v>167</v>
      </c>
      <c r="C71" s="281">
        <f t="shared" ref="C71:H71" si="7">C69-C70</f>
        <v>868.55200000000002</v>
      </c>
      <c r="D71" s="282">
        <f t="shared" si="7"/>
        <v>0</v>
      </c>
      <c r="E71" s="286">
        <f t="shared" si="7"/>
        <v>868.55200000000002</v>
      </c>
      <c r="F71" s="282">
        <f t="shared" si="7"/>
        <v>868.54900990099009</v>
      </c>
      <c r="G71" s="285">
        <f t="shared" si="7"/>
        <v>863.18178217821787</v>
      </c>
      <c r="H71" s="285">
        <f t="shared" si="7"/>
        <v>0</v>
      </c>
      <c r="I71" s="308">
        <f t="shared" si="3"/>
        <v>868.54900990099009</v>
      </c>
      <c r="J71" s="309" t="s">
        <v>168</v>
      </c>
      <c r="K71" s="310"/>
      <c r="L71" s="311"/>
      <c r="M71" s="290"/>
      <c r="N71" s="291"/>
      <c r="O71" s="291"/>
      <c r="P71" s="312"/>
      <c r="Q71" s="330"/>
      <c r="R71" s="330">
        <f>L69-Q71</f>
        <v>838.35100990099011</v>
      </c>
      <c r="S71" s="331">
        <f>L70-Q71</f>
        <v>832.98378217821789</v>
      </c>
    </row>
    <row r="72" spans="2:19">
      <c r="B72" s="164" t="s">
        <v>172</v>
      </c>
      <c r="C72" s="294">
        <f>C60</f>
        <v>1161.904</v>
      </c>
      <c r="D72" s="295">
        <f>D60</f>
        <v>0</v>
      </c>
      <c r="E72" s="302">
        <f>E66</f>
        <v>1161.904</v>
      </c>
      <c r="F72" s="262">
        <v>1161.9000000000001</v>
      </c>
      <c r="G72" s="263">
        <v>1161.9000000000001</v>
      </c>
      <c r="H72" s="104"/>
      <c r="I72" s="106">
        <f t="shared" si="3"/>
        <v>1161.9000000000001</v>
      </c>
      <c r="J72" s="316">
        <f>I74</f>
        <v>868.54900990099009</v>
      </c>
      <c r="K72" s="317">
        <f>K69</f>
        <v>30.198</v>
      </c>
      <c r="L72" s="318">
        <f>J72-K72</f>
        <v>838.35100990099011</v>
      </c>
      <c r="M72" s="299"/>
      <c r="N72" s="300"/>
      <c r="O72" s="300"/>
      <c r="P72" s="301"/>
      <c r="Q72" s="332"/>
      <c r="R72" s="268"/>
      <c r="S72" s="269"/>
    </row>
    <row r="73" spans="2:19">
      <c r="B73" s="270" t="s">
        <v>166</v>
      </c>
      <c r="C73" s="271">
        <f>C61</f>
        <v>293.35199999999998</v>
      </c>
      <c r="D73" s="272">
        <f>D61</f>
        <v>0</v>
      </c>
      <c r="E73" s="273">
        <f>SUM(C73:D73)</f>
        <v>293.35199999999998</v>
      </c>
      <c r="F73" s="272">
        <f>F72*$N$33</f>
        <v>293.35099009900995</v>
      </c>
      <c r="G73" s="272">
        <f>G72*$N$33</f>
        <v>293.35099009900995</v>
      </c>
      <c r="H73" s="272">
        <f>H72*$N$33</f>
        <v>0</v>
      </c>
      <c r="I73" s="274">
        <f t="shared" si="3"/>
        <v>293.35099009900995</v>
      </c>
      <c r="J73" s="275"/>
      <c r="K73" s="200"/>
      <c r="L73" s="320">
        <f>G74+H74-K72</f>
        <v>838.35100990099011</v>
      </c>
      <c r="M73" s="326"/>
      <c r="N73" s="327"/>
      <c r="O73" s="327"/>
      <c r="P73" s="328"/>
      <c r="Q73" s="267"/>
      <c r="R73" s="278"/>
      <c r="S73" s="279"/>
    </row>
    <row r="74" spans="2:19" ht="15.75" thickBot="1">
      <c r="B74" s="333" t="s">
        <v>167</v>
      </c>
      <c r="C74" s="281">
        <f t="shared" ref="C74:H74" si="8">C72-C73</f>
        <v>868.55200000000002</v>
      </c>
      <c r="D74" s="282">
        <f t="shared" si="8"/>
        <v>0</v>
      </c>
      <c r="E74" s="283">
        <f t="shared" si="8"/>
        <v>868.55200000000002</v>
      </c>
      <c r="F74" s="334">
        <f t="shared" si="8"/>
        <v>868.54900990099009</v>
      </c>
      <c r="G74" s="335">
        <f t="shared" si="8"/>
        <v>868.54900990099009</v>
      </c>
      <c r="H74" s="336">
        <f t="shared" si="8"/>
        <v>0</v>
      </c>
      <c r="I74" s="337">
        <f t="shared" si="3"/>
        <v>868.54900990099009</v>
      </c>
      <c r="J74" s="338" t="s">
        <v>168</v>
      </c>
      <c r="K74" s="339"/>
      <c r="L74" s="339"/>
      <c r="M74" s="290"/>
      <c r="N74" s="291"/>
      <c r="O74" s="291"/>
      <c r="P74" s="312"/>
      <c r="Q74" s="340"/>
      <c r="R74" s="324">
        <f>L72-Q74</f>
        <v>838.35100990099011</v>
      </c>
      <c r="S74" s="325">
        <f>L73-Q74</f>
        <v>838.35100990099011</v>
      </c>
    </row>
    <row r="75" spans="2:19">
      <c r="B75" s="222" t="s">
        <v>173</v>
      </c>
      <c r="C75" s="294">
        <f>C60</f>
        <v>1161.904</v>
      </c>
      <c r="D75" s="104">
        <f>D60</f>
        <v>0</v>
      </c>
      <c r="E75" s="106">
        <f>SUM(C75:D75)</f>
        <v>1161.904</v>
      </c>
      <c r="F75" s="259">
        <v>1161.9000000000001</v>
      </c>
      <c r="G75" s="263">
        <v>1162.03</v>
      </c>
      <c r="H75" s="104"/>
      <c r="I75" s="106">
        <f t="shared" si="3"/>
        <v>1161.9000000000001</v>
      </c>
      <c r="J75" s="316">
        <f>I77</f>
        <v>868.54900990099009</v>
      </c>
      <c r="K75" s="317">
        <f>K72</f>
        <v>30.198</v>
      </c>
      <c r="L75" s="318">
        <f>J75-K75</f>
        <v>838.35100990099011</v>
      </c>
      <c r="M75" s="299"/>
      <c r="N75" s="300"/>
      <c r="O75" s="300"/>
      <c r="P75" s="301"/>
      <c r="Q75" s="341"/>
      <c r="R75" s="268"/>
      <c r="S75" s="304"/>
    </row>
    <row r="76" spans="2:19">
      <c r="B76" s="270" t="s">
        <v>166</v>
      </c>
      <c r="C76" s="271">
        <f>C61</f>
        <v>293.35199999999998</v>
      </c>
      <c r="D76" s="272">
        <f>D61</f>
        <v>0</v>
      </c>
      <c r="E76" s="273">
        <f>SUM(C76:D76)</f>
        <v>293.35199999999998</v>
      </c>
      <c r="F76" s="272">
        <f>F75*$N$33</f>
        <v>293.35099009900995</v>
      </c>
      <c r="G76" s="272">
        <f>G75*$N$33</f>
        <v>293.38381188118814</v>
      </c>
      <c r="H76" s="272">
        <f>H75*$N$33</f>
        <v>0</v>
      </c>
      <c r="I76" s="274">
        <f t="shared" si="3"/>
        <v>293.35099009900995</v>
      </c>
      <c r="J76" s="275"/>
      <c r="K76" s="200"/>
      <c r="L76" s="320">
        <f>G77+H77-K75</f>
        <v>838.4481881188118</v>
      </c>
      <c r="M76" s="277"/>
      <c r="N76" s="40"/>
      <c r="O76" s="40"/>
      <c r="P76" s="305"/>
      <c r="Q76" s="267"/>
      <c r="R76" s="278"/>
      <c r="S76" s="279"/>
    </row>
    <row r="77" spans="2:19" ht="15.75" thickBot="1">
      <c r="B77" s="333" t="s">
        <v>167</v>
      </c>
      <c r="C77" s="281">
        <f t="shared" ref="C77:H77" si="9">C75-C76</f>
        <v>868.55200000000002</v>
      </c>
      <c r="D77" s="282">
        <f t="shared" si="9"/>
        <v>0</v>
      </c>
      <c r="E77" s="283">
        <f t="shared" si="9"/>
        <v>868.55200000000002</v>
      </c>
      <c r="F77" s="342">
        <f t="shared" si="9"/>
        <v>868.54900990099009</v>
      </c>
      <c r="G77" s="335">
        <f t="shared" si="9"/>
        <v>868.64618811881178</v>
      </c>
      <c r="H77" s="336">
        <f t="shared" si="9"/>
        <v>0</v>
      </c>
      <c r="I77" s="337">
        <f t="shared" si="3"/>
        <v>868.54900990099009</v>
      </c>
      <c r="J77" s="338" t="s">
        <v>168</v>
      </c>
      <c r="K77" s="339"/>
      <c r="L77" s="339"/>
      <c r="M77" s="290"/>
      <c r="N77" s="291"/>
      <c r="O77" s="291"/>
      <c r="P77" s="312"/>
      <c r="Q77" s="340"/>
      <c r="R77" s="324">
        <f>L75-Q77</f>
        <v>838.35100990099011</v>
      </c>
      <c r="S77" s="325">
        <f>L76-Q77</f>
        <v>838.4481881188118</v>
      </c>
    </row>
    <row r="78" spans="2:19">
      <c r="B78" s="222" t="s">
        <v>174</v>
      </c>
      <c r="C78" s="343">
        <f>C75</f>
        <v>1161.904</v>
      </c>
      <c r="D78" s="344">
        <f>H33</f>
        <v>0</v>
      </c>
      <c r="E78" s="106">
        <f>SUM(C78:D78)</f>
        <v>1161.904</v>
      </c>
      <c r="F78" s="259">
        <v>1161.9000000000001</v>
      </c>
      <c r="G78" s="263">
        <v>1162.22</v>
      </c>
      <c r="H78" s="104"/>
      <c r="I78" s="106">
        <f t="shared" si="3"/>
        <v>1161.9000000000001</v>
      </c>
      <c r="J78" s="316">
        <f>I80</f>
        <v>868.54900990099009</v>
      </c>
      <c r="K78" s="317">
        <f>K75</f>
        <v>30.198</v>
      </c>
      <c r="L78" s="318">
        <f>J78-K78</f>
        <v>838.35100990099011</v>
      </c>
      <c r="M78" s="277"/>
      <c r="N78" s="300"/>
      <c r="O78" s="300"/>
      <c r="P78" s="301"/>
      <c r="Q78" s="332"/>
      <c r="R78" s="268"/>
      <c r="S78" s="304"/>
    </row>
    <row r="79" spans="2:19">
      <c r="B79" s="270" t="s">
        <v>166</v>
      </c>
      <c r="C79" s="345">
        <f>C76</f>
        <v>293.35199999999998</v>
      </c>
      <c r="D79" s="346">
        <v>0</v>
      </c>
      <c r="E79" s="273">
        <f>SUM(C79:D79)</f>
        <v>293.35199999999998</v>
      </c>
      <c r="F79" s="272">
        <f>F78*$N$33</f>
        <v>293.35099009900995</v>
      </c>
      <c r="G79" s="272">
        <f>G78*$N$33</f>
        <v>293.43178217821782</v>
      </c>
      <c r="H79" s="272">
        <f>H78*$N$33</f>
        <v>0</v>
      </c>
      <c r="I79" s="274">
        <f t="shared" si="3"/>
        <v>293.35099009900995</v>
      </c>
      <c r="J79" s="275"/>
      <c r="K79" s="200"/>
      <c r="L79" s="320">
        <f>G80+H80-K78</f>
        <v>838.59021782178218</v>
      </c>
      <c r="M79" s="277"/>
      <c r="N79" s="40"/>
      <c r="O79" s="40"/>
      <c r="P79" s="305"/>
      <c r="Q79" s="267"/>
      <c r="R79" s="278"/>
      <c r="S79" s="279"/>
    </row>
    <row r="80" spans="2:19" ht="15.75" thickBot="1">
      <c r="B80" s="333" t="s">
        <v>167</v>
      </c>
      <c r="C80" s="281">
        <f t="shared" ref="C80:H80" si="10">C78-C79</f>
        <v>868.55200000000002</v>
      </c>
      <c r="D80" s="282">
        <f t="shared" si="10"/>
        <v>0</v>
      </c>
      <c r="E80" s="347">
        <f t="shared" si="10"/>
        <v>868.55200000000002</v>
      </c>
      <c r="F80" s="342">
        <f t="shared" si="10"/>
        <v>868.54900990099009</v>
      </c>
      <c r="G80" s="335">
        <f t="shared" si="10"/>
        <v>868.78821782178215</v>
      </c>
      <c r="H80" s="336">
        <f t="shared" si="10"/>
        <v>0</v>
      </c>
      <c r="I80" s="337">
        <f t="shared" si="3"/>
        <v>868.54900990099009</v>
      </c>
      <c r="J80" s="338" t="s">
        <v>168</v>
      </c>
      <c r="K80" s="339"/>
      <c r="L80" s="339"/>
      <c r="M80" s="290"/>
      <c r="N80" s="291"/>
      <c r="O80" s="291"/>
      <c r="P80" s="312"/>
      <c r="Q80" s="340"/>
      <c r="R80" s="324">
        <f>L78-Q80</f>
        <v>838.35100990099011</v>
      </c>
      <c r="S80" s="325">
        <f>L79-Q80</f>
        <v>838.59021782178218</v>
      </c>
    </row>
    <row r="81" spans="2:19">
      <c r="B81" s="222" t="s">
        <v>175</v>
      </c>
      <c r="C81" s="343">
        <f>C78</f>
        <v>1161.904</v>
      </c>
      <c r="D81" s="344">
        <f>H33</f>
        <v>0</v>
      </c>
      <c r="E81" s="106">
        <f>SUM(C81:D81)</f>
        <v>1161.904</v>
      </c>
      <c r="F81" s="259">
        <v>1161.9000000000001</v>
      </c>
      <c r="G81" s="263">
        <v>1161.8</v>
      </c>
      <c r="H81" s="104">
        <f>0+0+D81</f>
        <v>0</v>
      </c>
      <c r="I81" s="106">
        <f t="shared" si="3"/>
        <v>1161.9000000000001</v>
      </c>
      <c r="J81" s="316">
        <f>I83</f>
        <v>868.54900990099009</v>
      </c>
      <c r="K81" s="317">
        <f>K78</f>
        <v>30.198</v>
      </c>
      <c r="L81" s="318">
        <f>J81-K81</f>
        <v>838.35100990099011</v>
      </c>
      <c r="M81" s="332"/>
      <c r="N81" s="300"/>
      <c r="O81" s="300"/>
      <c r="P81" s="301"/>
      <c r="Q81" s="332"/>
      <c r="R81" s="268"/>
      <c r="S81" s="269"/>
    </row>
    <row r="82" spans="2:19">
      <c r="B82" s="270" t="s">
        <v>166</v>
      </c>
      <c r="C82" s="348">
        <f>C79</f>
        <v>293.35199999999998</v>
      </c>
      <c r="D82" s="349">
        <v>0</v>
      </c>
      <c r="E82" s="273">
        <f>SUM(C82:D82)</f>
        <v>293.35199999999998</v>
      </c>
      <c r="F82" s="272">
        <f>F81*$N$33</f>
        <v>293.35099009900995</v>
      </c>
      <c r="G82" s="272">
        <f>G81*$N$33</f>
        <v>293.32574257425739</v>
      </c>
      <c r="H82" s="272">
        <f>H81*$N$33</f>
        <v>0</v>
      </c>
      <c r="I82" s="274">
        <f t="shared" si="3"/>
        <v>293.35099009900995</v>
      </c>
      <c r="J82" s="275"/>
      <c r="K82" s="200"/>
      <c r="L82" s="320">
        <f>G83+H83-K81</f>
        <v>838.27625742574253</v>
      </c>
      <c r="M82" s="326"/>
      <c r="N82" s="40"/>
      <c r="O82" s="40"/>
      <c r="P82" s="305"/>
      <c r="Q82" s="267"/>
      <c r="R82" s="278"/>
      <c r="S82" s="279"/>
    </row>
    <row r="83" spans="2:19" ht="15.75" thickBot="1">
      <c r="B83" s="333" t="s">
        <v>167</v>
      </c>
      <c r="C83" s="281">
        <f t="shared" ref="C83:H83" si="11">C81-C82</f>
        <v>868.55200000000002</v>
      </c>
      <c r="D83" s="282">
        <f t="shared" si="11"/>
        <v>0</v>
      </c>
      <c r="E83" s="283">
        <f t="shared" si="11"/>
        <v>868.55200000000002</v>
      </c>
      <c r="F83" s="350">
        <f t="shared" si="11"/>
        <v>868.54900990099009</v>
      </c>
      <c r="G83" s="285">
        <f t="shared" si="11"/>
        <v>868.47425742574251</v>
      </c>
      <c r="H83" s="282">
        <f t="shared" si="11"/>
        <v>0</v>
      </c>
      <c r="I83" s="286">
        <f t="shared" si="3"/>
        <v>868.54900990099009</v>
      </c>
      <c r="J83" s="322" t="s">
        <v>168</v>
      </c>
      <c r="K83" s="323"/>
      <c r="L83" s="323"/>
      <c r="M83" s="290"/>
      <c r="N83" s="291"/>
      <c r="O83" s="291"/>
      <c r="P83" s="312"/>
      <c r="Q83" s="340"/>
      <c r="R83" s="351">
        <f>L81-Q83</f>
        <v>838.35100990099011</v>
      </c>
      <c r="S83" s="352">
        <f>L82-Q83</f>
        <v>838.27625742574253</v>
      </c>
    </row>
    <row r="84" spans="2:19">
      <c r="B84" s="222" t="s">
        <v>176</v>
      </c>
      <c r="C84" s="343">
        <f>C78</f>
        <v>1161.904</v>
      </c>
      <c r="D84" s="344">
        <f>H33</f>
        <v>0</v>
      </c>
      <c r="E84" s="113">
        <f>SUM(C84:D84)</f>
        <v>1161.904</v>
      </c>
      <c r="F84" s="353">
        <v>1161.9000000000001</v>
      </c>
      <c r="G84" s="354">
        <v>1161.8399999999999</v>
      </c>
      <c r="H84" s="110">
        <f>0+0+D84</f>
        <v>0</v>
      </c>
      <c r="I84" s="106">
        <f t="shared" si="3"/>
        <v>1161.9000000000001</v>
      </c>
      <c r="J84" s="264">
        <f>I86</f>
        <v>868.54900990099009</v>
      </c>
      <c r="K84" s="265">
        <f>K81</f>
        <v>30.198</v>
      </c>
      <c r="L84" s="266">
        <f>J84-K84</f>
        <v>838.35100990099011</v>
      </c>
      <c r="M84" s="327"/>
      <c r="N84" s="327"/>
      <c r="O84" s="327"/>
      <c r="P84" s="327"/>
      <c r="Q84" s="341"/>
      <c r="R84" s="303"/>
      <c r="S84" s="304"/>
    </row>
    <row r="85" spans="2:19">
      <c r="B85" s="270" t="s">
        <v>166</v>
      </c>
      <c r="C85" s="348">
        <f>C82</f>
        <v>293.35199999999998</v>
      </c>
      <c r="D85" s="349">
        <v>0</v>
      </c>
      <c r="E85" s="274">
        <f>SUM(C85:D85)</f>
        <v>293.35199999999998</v>
      </c>
      <c r="F85" s="272">
        <f>F84*$N$33</f>
        <v>293.35099009900995</v>
      </c>
      <c r="G85" s="272">
        <f>G84*$N$33</f>
        <v>293.3358415841584</v>
      </c>
      <c r="H85" s="272">
        <f>H84*$N$33</f>
        <v>0</v>
      </c>
      <c r="I85" s="274">
        <f t="shared" si="3"/>
        <v>293.35099009900995</v>
      </c>
      <c r="J85" s="275"/>
      <c r="K85" s="200"/>
      <c r="L85" s="276">
        <f>G86+H86-K84</f>
        <v>838.30615841584154</v>
      </c>
      <c r="M85" s="40"/>
      <c r="N85" s="40"/>
      <c r="O85" s="40"/>
      <c r="P85" s="40"/>
      <c r="Q85" s="267"/>
      <c r="R85" s="278"/>
      <c r="S85" s="279"/>
    </row>
    <row r="86" spans="2:19" ht="15.75" thickBot="1">
      <c r="B86" s="333" t="s">
        <v>167</v>
      </c>
      <c r="C86" s="281">
        <f t="shared" ref="C86:H86" si="12">C84-C85</f>
        <v>868.55200000000002</v>
      </c>
      <c r="D86" s="282">
        <f t="shared" si="12"/>
        <v>0</v>
      </c>
      <c r="E86" s="286">
        <f t="shared" si="12"/>
        <v>868.55200000000002</v>
      </c>
      <c r="F86" s="342">
        <f t="shared" si="12"/>
        <v>868.54900990099009</v>
      </c>
      <c r="G86" s="335">
        <f t="shared" si="12"/>
        <v>868.50415841584152</v>
      </c>
      <c r="H86" s="336">
        <f t="shared" si="12"/>
        <v>0</v>
      </c>
      <c r="I86" s="308">
        <f t="shared" si="3"/>
        <v>868.54900990099009</v>
      </c>
      <c r="J86" s="309" t="s">
        <v>168</v>
      </c>
      <c r="K86" s="310"/>
      <c r="L86" s="311"/>
      <c r="M86" s="291"/>
      <c r="N86" s="291"/>
      <c r="O86" s="291"/>
      <c r="P86" s="291"/>
      <c r="Q86" s="355"/>
      <c r="R86" s="356">
        <f>L84-Q86</f>
        <v>838.35100990099011</v>
      </c>
      <c r="S86" s="357">
        <f>L85-Q86</f>
        <v>838.30615841584154</v>
      </c>
    </row>
    <row r="87" spans="2:19">
      <c r="B87" s="222" t="s">
        <v>177</v>
      </c>
      <c r="C87" s="343">
        <f>C78</f>
        <v>1161.904</v>
      </c>
      <c r="D87" s="344">
        <f>H33</f>
        <v>0</v>
      </c>
      <c r="E87" s="113">
        <f>SUM(C87:D87)</f>
        <v>1161.904</v>
      </c>
      <c r="F87" s="262">
        <v>1161.9000000000001</v>
      </c>
      <c r="G87" s="263">
        <v>1146.02</v>
      </c>
      <c r="H87" s="104">
        <f>0+0+D87</f>
        <v>0</v>
      </c>
      <c r="I87" s="106">
        <f t="shared" si="3"/>
        <v>1161.9000000000001</v>
      </c>
      <c r="J87" s="316">
        <f>I89</f>
        <v>868.54900990099009</v>
      </c>
      <c r="K87" s="317">
        <f>K84</f>
        <v>30.198</v>
      </c>
      <c r="L87" s="318">
        <f>J87-K87</f>
        <v>838.35100990099011</v>
      </c>
      <c r="M87" s="299"/>
      <c r="N87" s="300"/>
      <c r="O87" s="300"/>
      <c r="P87" s="301"/>
      <c r="Q87" s="332"/>
      <c r="R87" s="268"/>
      <c r="S87" s="269"/>
    </row>
    <row r="88" spans="2:19">
      <c r="B88" s="270" t="s">
        <v>166</v>
      </c>
      <c r="C88" s="348">
        <f>C85</f>
        <v>293.35199999999998</v>
      </c>
      <c r="D88" s="349">
        <v>0</v>
      </c>
      <c r="E88" s="273">
        <f>SUM(C88:D88)</f>
        <v>293.35199999999998</v>
      </c>
      <c r="F88" s="272">
        <f>F87*$N$33</f>
        <v>293.35099009900995</v>
      </c>
      <c r="G88" s="272">
        <f>G87*$N$33</f>
        <v>289.34168316831682</v>
      </c>
      <c r="H88" s="272">
        <f>H87*$N$33</f>
        <v>0</v>
      </c>
      <c r="I88" s="274">
        <f t="shared" si="3"/>
        <v>293.35099009900995</v>
      </c>
      <c r="J88" s="275"/>
      <c r="K88" s="200"/>
      <c r="L88" s="320">
        <f>G89+H89-K87</f>
        <v>826.48031683168313</v>
      </c>
      <c r="M88" s="277"/>
      <c r="N88" s="40"/>
      <c r="O88" s="40"/>
      <c r="P88" s="305"/>
      <c r="Q88" s="267"/>
      <c r="R88" s="278"/>
      <c r="S88" s="279"/>
    </row>
    <row r="89" spans="2:19" ht="15.75" thickBot="1">
      <c r="B89" s="358" t="s">
        <v>167</v>
      </c>
      <c r="C89" s="359">
        <f t="shared" ref="C89:H89" si="13">C87-C88</f>
        <v>868.55200000000002</v>
      </c>
      <c r="D89" s="360">
        <f t="shared" si="13"/>
        <v>0</v>
      </c>
      <c r="E89" s="347">
        <f t="shared" si="13"/>
        <v>868.55200000000002</v>
      </c>
      <c r="F89" s="350">
        <f t="shared" si="13"/>
        <v>868.54900990099009</v>
      </c>
      <c r="G89" s="285">
        <f t="shared" si="13"/>
        <v>856.67831683168311</v>
      </c>
      <c r="H89" s="282">
        <f t="shared" si="13"/>
        <v>0</v>
      </c>
      <c r="I89" s="337">
        <f t="shared" si="3"/>
        <v>868.54900990099009</v>
      </c>
      <c r="J89" s="338" t="s">
        <v>168</v>
      </c>
      <c r="K89" s="339"/>
      <c r="L89" s="339"/>
      <c r="M89" s="290"/>
      <c r="N89" s="291"/>
      <c r="O89" s="291"/>
      <c r="P89" s="312"/>
      <c r="Q89" s="361"/>
      <c r="R89" s="292">
        <f>L87-Q89</f>
        <v>838.35100990099011</v>
      </c>
      <c r="S89" s="293">
        <f>L88-Q89</f>
        <v>826.48031683168313</v>
      </c>
    </row>
    <row r="90" spans="2:19">
      <c r="B90" s="222" t="s">
        <v>178</v>
      </c>
      <c r="C90" s="343">
        <f>C78</f>
        <v>1161.904</v>
      </c>
      <c r="D90" s="344">
        <f>H33</f>
        <v>0</v>
      </c>
      <c r="E90" s="106">
        <f>SUM(C90:D90)</f>
        <v>1161.904</v>
      </c>
      <c r="F90" s="353">
        <v>1161.9000000000001</v>
      </c>
      <c r="G90" s="354">
        <v>1170.5999999999999</v>
      </c>
      <c r="H90" s="110"/>
      <c r="I90" s="106">
        <f t="shared" si="3"/>
        <v>1161.9000000000001</v>
      </c>
      <c r="J90" s="316">
        <f>I92</f>
        <v>868.54900990099009</v>
      </c>
      <c r="K90" s="317">
        <f>K87</f>
        <v>30.198</v>
      </c>
      <c r="L90" s="318">
        <f>J90-K90</f>
        <v>838.35100990099011</v>
      </c>
      <c r="M90" s="299"/>
      <c r="N90" s="300"/>
      <c r="O90" s="300"/>
      <c r="P90" s="301"/>
      <c r="Q90" s="341"/>
      <c r="R90" s="303"/>
      <c r="S90" s="304"/>
    </row>
    <row r="91" spans="2:19">
      <c r="B91" s="270" t="s">
        <v>166</v>
      </c>
      <c r="C91" s="348">
        <f>C88</f>
        <v>293.35199999999998</v>
      </c>
      <c r="D91" s="349">
        <v>0</v>
      </c>
      <c r="E91" s="273">
        <f>SUM(C91:D91)</f>
        <v>293.35199999999998</v>
      </c>
      <c r="F91" s="272">
        <f>F90*$N$33</f>
        <v>293.35099009900995</v>
      </c>
      <c r="G91" s="272">
        <f>G90*$N$33</f>
        <v>295.54752475247523</v>
      </c>
      <c r="H91" s="272">
        <f>H90*$N$33</f>
        <v>0</v>
      </c>
      <c r="I91" s="274">
        <f t="shared" si="3"/>
        <v>293.35099009900995</v>
      </c>
      <c r="J91" s="275"/>
      <c r="K91" s="200"/>
      <c r="L91" s="320">
        <f>G92+H92-K90</f>
        <v>844.85447524752465</v>
      </c>
      <c r="M91" s="277"/>
      <c r="N91" s="40"/>
      <c r="O91" s="40"/>
      <c r="P91" s="305"/>
      <c r="Q91" s="267"/>
      <c r="R91" s="278"/>
      <c r="S91" s="279"/>
    </row>
    <row r="92" spans="2:19" ht="15.75" thickBot="1">
      <c r="B92" s="333" t="s">
        <v>167</v>
      </c>
      <c r="C92" s="281">
        <f t="shared" ref="C92:H92" si="14">C90-C91</f>
        <v>868.55200000000002</v>
      </c>
      <c r="D92" s="282">
        <f t="shared" si="14"/>
        <v>0</v>
      </c>
      <c r="E92" s="283">
        <f t="shared" si="14"/>
        <v>868.55200000000002</v>
      </c>
      <c r="F92" s="282">
        <f t="shared" si="14"/>
        <v>868.54900990099009</v>
      </c>
      <c r="G92" s="285">
        <f t="shared" si="14"/>
        <v>875.05247524752463</v>
      </c>
      <c r="H92" s="285">
        <f t="shared" si="14"/>
        <v>0</v>
      </c>
      <c r="I92" s="286">
        <f t="shared" si="3"/>
        <v>868.54900990099009</v>
      </c>
      <c r="J92" s="322" t="s">
        <v>168</v>
      </c>
      <c r="K92" s="323"/>
      <c r="L92" s="323"/>
      <c r="M92" s="290"/>
      <c r="N92" s="291"/>
      <c r="O92" s="291"/>
      <c r="P92" s="312"/>
      <c r="Q92" s="355"/>
      <c r="R92" s="356">
        <f>L90-Q92</f>
        <v>838.35100990099011</v>
      </c>
      <c r="S92" s="357">
        <f>L91-Q92</f>
        <v>844.85447524752465</v>
      </c>
    </row>
    <row r="93" spans="2:19">
      <c r="B93" s="222" t="s">
        <v>179</v>
      </c>
      <c r="C93" s="362">
        <f>G24</f>
        <v>1439.4380000000001</v>
      </c>
      <c r="D93" s="344">
        <f>H33</f>
        <v>0</v>
      </c>
      <c r="E93" s="113">
        <f>SUM(C93:D93)</f>
        <v>1439.4380000000001</v>
      </c>
      <c r="F93" s="363">
        <v>1439.44</v>
      </c>
      <c r="G93" s="263">
        <v>1323.67</v>
      </c>
      <c r="H93" s="364"/>
      <c r="I93" s="106">
        <f t="shared" si="3"/>
        <v>1439.44</v>
      </c>
      <c r="J93" s="264">
        <f>I95</f>
        <v>1094.3195204795206</v>
      </c>
      <c r="K93" s="297">
        <f>P45+R45</f>
        <v>171.12200000000001</v>
      </c>
      <c r="L93" s="266">
        <f>J93-K93</f>
        <v>923.19752047952056</v>
      </c>
      <c r="M93" s="300"/>
      <c r="N93" s="300"/>
      <c r="O93" s="300"/>
      <c r="P93" s="300"/>
      <c r="Q93" s="332"/>
      <c r="R93" s="268"/>
      <c r="S93" s="269"/>
    </row>
    <row r="94" spans="2:19">
      <c r="B94" s="270" t="s">
        <v>166</v>
      </c>
      <c r="C94" s="348">
        <f>C93*$N$25</f>
        <v>345.12</v>
      </c>
      <c r="D94" s="349">
        <v>0</v>
      </c>
      <c r="E94" s="274">
        <f>SUM(C94:D94)</f>
        <v>345.12</v>
      </c>
      <c r="F94" s="348">
        <f>F93*$N$25</f>
        <v>345.12047952047953</v>
      </c>
      <c r="G94" s="348">
        <f t="shared" ref="G94" si="15">G93*$N$25</f>
        <v>317.36343656343655</v>
      </c>
      <c r="H94" s="272">
        <f>H93*$N$33</f>
        <v>0</v>
      </c>
      <c r="I94" s="274">
        <f t="shared" si="3"/>
        <v>345.12047952047953</v>
      </c>
      <c r="J94" s="275"/>
      <c r="K94" s="200"/>
      <c r="L94" s="276">
        <f>G95+H95-K93</f>
        <v>835.18456343656339</v>
      </c>
      <c r="M94" s="40"/>
      <c r="N94" s="40"/>
      <c r="O94" s="40"/>
      <c r="P94" s="40"/>
      <c r="Q94" s="267"/>
      <c r="R94" s="278"/>
      <c r="S94" s="279"/>
    </row>
    <row r="95" spans="2:19" ht="15.75" thickBot="1">
      <c r="B95" s="333" t="s">
        <v>167</v>
      </c>
      <c r="C95" s="281">
        <f t="shared" ref="C95:H95" si="16">C93-C94</f>
        <v>1094.3180000000002</v>
      </c>
      <c r="D95" s="282">
        <f t="shared" si="16"/>
        <v>0</v>
      </c>
      <c r="E95" s="286">
        <f t="shared" si="16"/>
        <v>1094.3180000000002</v>
      </c>
      <c r="F95" s="350">
        <f t="shared" si="16"/>
        <v>1094.3195204795206</v>
      </c>
      <c r="G95" s="285">
        <f t="shared" si="16"/>
        <v>1006.3065634365635</v>
      </c>
      <c r="H95" s="282">
        <f t="shared" si="16"/>
        <v>0</v>
      </c>
      <c r="I95" s="286">
        <f t="shared" si="3"/>
        <v>1094.3195204795206</v>
      </c>
      <c r="J95" s="309" t="s">
        <v>168</v>
      </c>
      <c r="K95" s="310"/>
      <c r="L95" s="311"/>
      <c r="M95" s="291"/>
      <c r="N95" s="291"/>
      <c r="O95" s="291"/>
      <c r="P95" s="291"/>
      <c r="Q95" s="361"/>
      <c r="R95" s="292">
        <f>L93-Q95</f>
        <v>923.19752047952056</v>
      </c>
      <c r="S95" s="293">
        <f>L94-Q95</f>
        <v>835.18456343656339</v>
      </c>
    </row>
    <row r="96" spans="2:19">
      <c r="B96" s="365" t="s">
        <v>180</v>
      </c>
      <c r="C96" s="366">
        <f t="shared" ref="C96:I98" si="17">C60+C63+C66+C69+C72+C75+C78+C81+C84+C87+C90+C93</f>
        <v>14220.382000000003</v>
      </c>
      <c r="D96" s="367">
        <f t="shared" si="17"/>
        <v>0</v>
      </c>
      <c r="E96" s="368">
        <f t="shared" si="17"/>
        <v>14220.382000000003</v>
      </c>
      <c r="F96" s="366">
        <f t="shared" si="17"/>
        <v>14220.339999999998</v>
      </c>
      <c r="G96" s="367">
        <f t="shared" si="17"/>
        <v>14098.390000000001</v>
      </c>
      <c r="H96" s="367">
        <f t="shared" si="17"/>
        <v>0</v>
      </c>
      <c r="I96" s="368">
        <f t="shared" si="17"/>
        <v>14220.339999999998</v>
      </c>
      <c r="J96" s="369">
        <f>SUM(J60:J95)</f>
        <v>10648.358629390412</v>
      </c>
      <c r="K96" s="370">
        <f>SUM(K60:K95)</f>
        <v>503.3</v>
      </c>
      <c r="L96" s="370">
        <f>L60+L63+L66+L69+L72+L75+L78+L81+L84+L87+L90+L93</f>
        <v>10145.058629390413</v>
      </c>
      <c r="M96" s="371"/>
      <c r="N96" s="371"/>
      <c r="O96" s="371"/>
      <c r="P96" s="371"/>
      <c r="Q96" s="370">
        <f>Q62+Q65+Q68+Q71+Q74+Q77+Q80+Q83+Q86+Q89+Q92+Q95</f>
        <v>1265.1199999999999</v>
      </c>
      <c r="R96" s="372">
        <f>R62+R65+R68+R71+R74+R77+R80+R83+R86+R89+R92+R95</f>
        <v>8879.9386293904117</v>
      </c>
      <c r="S96" s="373">
        <f>S62+S65+S68+S71+S74+S77+S80+S83+S86+S89+S92+S95</f>
        <v>8787.3059693771556</v>
      </c>
    </row>
    <row r="97" spans="2:19">
      <c r="B97" s="270" t="s">
        <v>166</v>
      </c>
      <c r="C97" s="272">
        <f t="shared" si="17"/>
        <v>3571.9919999999988</v>
      </c>
      <c r="D97" s="374">
        <f t="shared" si="17"/>
        <v>0</v>
      </c>
      <c r="E97" s="274">
        <f t="shared" si="17"/>
        <v>3571.9919999999988</v>
      </c>
      <c r="F97" s="375">
        <f t="shared" si="17"/>
        <v>3571.9813706095883</v>
      </c>
      <c r="G97" s="376">
        <f t="shared" si="17"/>
        <v>3542.6640306228423</v>
      </c>
      <c r="H97" s="376">
        <f t="shared" si="17"/>
        <v>0</v>
      </c>
      <c r="I97" s="377">
        <f t="shared" si="17"/>
        <v>3571.9813706095883</v>
      </c>
      <c r="J97" s="378"/>
      <c r="K97" s="379"/>
      <c r="L97" s="380">
        <f>L61+L64+L67+L70+L73+L76+L79+L82+L85+L88+L91+L94</f>
        <v>10052.425969377158</v>
      </c>
      <c r="M97" s="381" t="s">
        <v>181</v>
      </c>
      <c r="N97" s="382"/>
      <c r="O97" s="383" t="s">
        <v>182</v>
      </c>
      <c r="P97" s="384"/>
      <c r="Q97" s="385"/>
      <c r="R97" s="92">
        <f>R96+R59+R58</f>
        <v>23997.93862939041</v>
      </c>
      <c r="S97" s="92">
        <f>S96+S59+S58</f>
        <v>23157.305969377157</v>
      </c>
    </row>
    <row r="98" spans="2:19" ht="15.75" thickBot="1">
      <c r="B98" s="386" t="s">
        <v>167</v>
      </c>
      <c r="C98" s="387">
        <f t="shared" si="17"/>
        <v>10648.39</v>
      </c>
      <c r="D98" s="388">
        <f t="shared" si="17"/>
        <v>0</v>
      </c>
      <c r="E98" s="389">
        <f t="shared" si="17"/>
        <v>10648.39</v>
      </c>
      <c r="F98" s="390">
        <f t="shared" si="17"/>
        <v>10648.358629390412</v>
      </c>
      <c r="G98" s="391">
        <f t="shared" si="17"/>
        <v>10555.725969377158</v>
      </c>
      <c r="H98" s="391">
        <f t="shared" si="17"/>
        <v>0</v>
      </c>
      <c r="I98" s="392">
        <f t="shared" si="17"/>
        <v>10648.358629390412</v>
      </c>
      <c r="J98" s="393"/>
      <c r="K98" s="393"/>
      <c r="L98" s="393">
        <f>G98+H98-K96</f>
        <v>10052.425969377158</v>
      </c>
      <c r="M98" s="394"/>
      <c r="N98" s="395"/>
      <c r="O98" s="395"/>
      <c r="P98" s="396"/>
      <c r="Q98" s="396"/>
      <c r="R98" s="397"/>
      <c r="S98" s="398">
        <f>L97-Q96</f>
        <v>8787.3059693771575</v>
      </c>
    </row>
    <row r="99" spans="2:19">
      <c r="B99" s="399"/>
      <c r="C99" s="400"/>
      <c r="D99" s="400"/>
      <c r="E99" s="400"/>
      <c r="F99" s="401"/>
      <c r="G99" s="402"/>
      <c r="H99" s="401"/>
      <c r="I99" s="401"/>
      <c r="J99" s="400"/>
      <c r="K99" s="400"/>
      <c r="L99" s="400"/>
      <c r="M99" s="401"/>
      <c r="N99" s="401"/>
      <c r="O99" s="401"/>
      <c r="P99" s="401"/>
      <c r="Q99" s="401"/>
      <c r="R99" s="401"/>
    </row>
    <row r="100" spans="2:19">
      <c r="B100" s="403" t="s">
        <v>183</v>
      </c>
      <c r="C100" s="403"/>
      <c r="D100" s="403"/>
      <c r="E100" s="403"/>
      <c r="F100" s="403"/>
      <c r="G100" s="403"/>
      <c r="H100" s="403"/>
      <c r="I100" s="403"/>
      <c r="J100" s="403"/>
      <c r="K100" s="403" t="s">
        <v>184</v>
      </c>
      <c r="L100" s="403"/>
      <c r="M100" s="147"/>
      <c r="N100" s="147"/>
      <c r="O100" s="147"/>
      <c r="P100" s="147"/>
      <c r="Q100" s="147"/>
      <c r="R100" s="147"/>
      <c r="S100" s="147"/>
    </row>
    <row r="101" spans="2:19"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147"/>
      <c r="N101" s="147"/>
      <c r="O101" s="147"/>
      <c r="P101" s="147"/>
      <c r="Q101" s="147"/>
      <c r="R101" s="147"/>
      <c r="S101" s="147"/>
    </row>
    <row r="103" spans="2:19" ht="15.75">
      <c r="B103" s="216" t="s">
        <v>185</v>
      </c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</row>
    <row r="104" spans="2:19" ht="15.75" thickBot="1"/>
    <row r="105" spans="2:19" ht="15.75" thickBot="1">
      <c r="B105" s="5"/>
      <c r="C105" s="73"/>
      <c r="D105" s="7"/>
      <c r="E105" s="21"/>
      <c r="F105" s="55" t="s">
        <v>141</v>
      </c>
      <c r="G105" s="217"/>
      <c r="H105" s="217"/>
      <c r="I105" s="218"/>
      <c r="J105" s="55" t="s">
        <v>186</v>
      </c>
      <c r="K105" s="217"/>
      <c r="L105" s="217"/>
      <c r="M105" s="217"/>
      <c r="N105" s="217"/>
      <c r="O105" s="217"/>
      <c r="P105" s="217"/>
      <c r="Q105" s="218"/>
      <c r="R105" s="219" t="s">
        <v>143</v>
      </c>
      <c r="S105" s="220"/>
    </row>
    <row r="106" spans="2:19" ht="15.75" thickBot="1">
      <c r="B106" s="404" t="s">
        <v>187</v>
      </c>
      <c r="C106" s="405"/>
      <c r="D106" s="405"/>
      <c r="E106" s="406"/>
      <c r="F106" s="21" t="s">
        <v>146</v>
      </c>
      <c r="G106" s="157" t="s">
        <v>147</v>
      </c>
      <c r="H106" s="222" t="s">
        <v>148</v>
      </c>
      <c r="I106" s="223" t="s">
        <v>149</v>
      </c>
      <c r="J106" s="8" t="s">
        <v>188</v>
      </c>
      <c r="K106" s="9"/>
      <c r="L106" s="9"/>
      <c r="M106" s="9"/>
      <c r="N106" s="9"/>
      <c r="O106" s="9"/>
      <c r="P106" s="9"/>
      <c r="Q106" s="13"/>
      <c r="R106" s="225" t="s">
        <v>154</v>
      </c>
      <c r="S106" s="226"/>
    </row>
    <row r="107" spans="2:19" ht="15.75" thickBot="1">
      <c r="B107" s="407"/>
      <c r="C107" s="228"/>
      <c r="D107" s="228"/>
      <c r="E107" s="50"/>
      <c r="F107" s="31" t="s">
        <v>157</v>
      </c>
      <c r="G107" s="229" t="s">
        <v>157</v>
      </c>
      <c r="H107" s="230" t="s">
        <v>157</v>
      </c>
      <c r="I107" s="231"/>
      <c r="J107" s="12" t="s">
        <v>159</v>
      </c>
      <c r="K107" s="14"/>
      <c r="L107" s="14"/>
      <c r="M107" s="14"/>
      <c r="N107" s="14"/>
      <c r="O107" s="14"/>
      <c r="P107" s="13"/>
      <c r="Q107" s="56" t="s">
        <v>160</v>
      </c>
      <c r="R107" s="177" t="s">
        <v>161</v>
      </c>
      <c r="S107" s="233" t="s">
        <v>162</v>
      </c>
    </row>
    <row r="108" spans="2:19">
      <c r="B108" s="408" t="s">
        <v>165</v>
      </c>
      <c r="C108" s="409"/>
      <c r="D108" s="410"/>
      <c r="E108" s="411" t="s">
        <v>189</v>
      </c>
      <c r="F108" s="412">
        <v>287.60000000000002</v>
      </c>
      <c r="G108" s="68">
        <v>290.02</v>
      </c>
      <c r="H108" s="413"/>
      <c r="I108" s="414">
        <f>F108+H108</f>
        <v>287.60000000000002</v>
      </c>
      <c r="J108" s="415"/>
      <c r="K108" s="415"/>
      <c r="L108" s="416"/>
      <c r="M108" s="417"/>
      <c r="N108" s="417"/>
      <c r="O108" s="300"/>
      <c r="P108" s="418"/>
      <c r="Q108" s="418">
        <v>0</v>
      </c>
      <c r="R108" s="419"/>
      <c r="S108" s="420"/>
    </row>
    <row r="109" spans="2:19">
      <c r="B109" s="421" t="s">
        <v>169</v>
      </c>
      <c r="C109" s="422"/>
      <c r="D109" s="423"/>
      <c r="E109" s="424"/>
      <c r="F109" s="425">
        <v>287.60000000000002</v>
      </c>
      <c r="G109" s="426">
        <f>340.6+56.6</f>
        <v>397.20000000000005</v>
      </c>
      <c r="H109" s="427"/>
      <c r="I109" s="428">
        <f>F109+H109</f>
        <v>287.60000000000002</v>
      </c>
      <c r="J109" s="429"/>
      <c r="K109" s="429"/>
      <c r="L109" s="430"/>
      <c r="M109" s="431"/>
      <c r="N109" s="431"/>
      <c r="O109" s="327"/>
      <c r="P109" s="432"/>
      <c r="Q109" s="433"/>
      <c r="R109" s="434"/>
      <c r="S109" s="435"/>
    </row>
    <row r="110" spans="2:19">
      <c r="B110" s="421" t="s">
        <v>190</v>
      </c>
      <c r="C110" s="422"/>
      <c r="D110" s="423"/>
      <c r="E110" s="424"/>
      <c r="F110" s="425">
        <v>287.60000000000002</v>
      </c>
      <c r="G110" s="426">
        <f>-147.26+454.16</f>
        <v>306.90000000000003</v>
      </c>
      <c r="H110" s="427"/>
      <c r="I110" s="428">
        <f t="shared" ref="I110:I119" si="18">F110+H110</f>
        <v>287.60000000000002</v>
      </c>
      <c r="J110" s="429"/>
      <c r="K110" s="429"/>
      <c r="L110" s="430"/>
      <c r="M110" s="431"/>
      <c r="N110" s="431"/>
      <c r="O110" s="327"/>
      <c r="P110" s="432"/>
      <c r="Q110" s="433"/>
      <c r="R110" s="434"/>
      <c r="S110" s="435"/>
    </row>
    <row r="111" spans="2:19">
      <c r="B111" s="421" t="s">
        <v>171</v>
      </c>
      <c r="C111" s="422"/>
      <c r="D111" s="423"/>
      <c r="E111" s="424"/>
      <c r="F111" s="425">
        <v>287.60000000000002</v>
      </c>
      <c r="G111" s="426">
        <f>16.61+175.39</f>
        <v>192</v>
      </c>
      <c r="H111" s="427"/>
      <c r="I111" s="428">
        <f t="shared" si="18"/>
        <v>287.60000000000002</v>
      </c>
      <c r="J111" s="429"/>
      <c r="K111" s="429"/>
      <c r="L111" s="430"/>
      <c r="M111" s="431"/>
      <c r="N111" s="431"/>
      <c r="O111" s="327"/>
      <c r="P111" s="432"/>
      <c r="Q111" s="433"/>
      <c r="R111" s="434"/>
      <c r="S111" s="435"/>
    </row>
    <row r="112" spans="2:19">
      <c r="B112" s="421" t="s">
        <v>172</v>
      </c>
      <c r="C112" s="422"/>
      <c r="D112" s="423"/>
      <c r="E112" s="424"/>
      <c r="F112" s="425">
        <v>287.60000000000002</v>
      </c>
      <c r="G112" s="426">
        <v>271.62</v>
      </c>
      <c r="H112" s="427"/>
      <c r="I112" s="428">
        <f t="shared" si="18"/>
        <v>287.60000000000002</v>
      </c>
      <c r="J112" s="429"/>
      <c r="K112" s="429"/>
      <c r="L112" s="430"/>
      <c r="M112" s="431"/>
      <c r="N112" s="431"/>
      <c r="O112" s="327"/>
      <c r="P112" s="432"/>
      <c r="Q112" s="433"/>
      <c r="R112" s="434"/>
      <c r="S112" s="435"/>
    </row>
    <row r="113" spans="1:19">
      <c r="B113" s="421" t="s">
        <v>173</v>
      </c>
      <c r="C113" s="422"/>
      <c r="D113" s="423"/>
      <c r="E113" s="424"/>
      <c r="F113" s="425">
        <v>287.60000000000002</v>
      </c>
      <c r="G113" s="426">
        <v>260.5</v>
      </c>
      <c r="H113" s="427"/>
      <c r="I113" s="428">
        <f t="shared" si="18"/>
        <v>287.60000000000002</v>
      </c>
      <c r="J113" s="429"/>
      <c r="K113" s="429"/>
      <c r="L113" s="430"/>
      <c r="M113" s="431"/>
      <c r="N113" s="431"/>
      <c r="O113" s="327"/>
      <c r="P113" s="432"/>
      <c r="Q113" s="433"/>
      <c r="R113" s="434"/>
      <c r="S113" s="435"/>
    </row>
    <row r="114" spans="1:19">
      <c r="A114" s="436"/>
      <c r="B114" s="421" t="s">
        <v>174</v>
      </c>
      <c r="C114" s="422"/>
      <c r="D114" s="423"/>
      <c r="E114" s="424"/>
      <c r="F114" s="425">
        <v>322.12</v>
      </c>
      <c r="G114" s="426">
        <v>301.42</v>
      </c>
      <c r="H114" s="427"/>
      <c r="I114" s="428">
        <f t="shared" si="18"/>
        <v>322.12</v>
      </c>
      <c r="J114" s="429"/>
      <c r="K114" s="429"/>
      <c r="L114" s="430"/>
      <c r="M114" s="431"/>
      <c r="N114" s="431"/>
      <c r="O114" s="327"/>
      <c r="P114" s="432"/>
      <c r="Q114" s="433"/>
      <c r="R114" s="434"/>
      <c r="S114" s="435"/>
    </row>
    <row r="115" spans="1:19">
      <c r="A115" s="436"/>
      <c r="B115" s="421" t="s">
        <v>175</v>
      </c>
      <c r="C115" s="422"/>
      <c r="D115" s="423"/>
      <c r="E115" s="424"/>
      <c r="F115" s="425">
        <v>322.12</v>
      </c>
      <c r="G115" s="426">
        <v>324.83999999999997</v>
      </c>
      <c r="H115" s="427"/>
      <c r="I115" s="428">
        <f t="shared" si="18"/>
        <v>322.12</v>
      </c>
      <c r="J115" s="429"/>
      <c r="K115" s="429"/>
      <c r="L115" s="430"/>
      <c r="M115" s="431"/>
      <c r="N115" s="431"/>
      <c r="O115" s="327"/>
      <c r="P115" s="432"/>
      <c r="Q115" s="433"/>
      <c r="R115" s="434"/>
      <c r="S115" s="435"/>
    </row>
    <row r="116" spans="1:19">
      <c r="A116" s="436"/>
      <c r="B116" s="421" t="s">
        <v>176</v>
      </c>
      <c r="C116" s="422"/>
      <c r="D116" s="423"/>
      <c r="E116" s="424"/>
      <c r="F116" s="425">
        <v>322.12</v>
      </c>
      <c r="G116" s="426">
        <f>-224.74+313.86</f>
        <v>89.12</v>
      </c>
      <c r="H116" s="427"/>
      <c r="I116" s="428">
        <f t="shared" si="18"/>
        <v>322.12</v>
      </c>
      <c r="J116" s="429"/>
      <c r="K116" s="429"/>
      <c r="L116" s="430"/>
      <c r="M116" s="431"/>
      <c r="N116" s="431"/>
      <c r="O116" s="327"/>
      <c r="P116" s="432"/>
      <c r="Q116" s="433"/>
      <c r="R116" s="434"/>
      <c r="S116" s="435"/>
    </row>
    <row r="117" spans="1:19">
      <c r="A117" s="436"/>
      <c r="B117" s="421" t="s">
        <v>177</v>
      </c>
      <c r="C117" s="422"/>
      <c r="D117" s="423"/>
      <c r="E117" s="424"/>
      <c r="F117" s="425">
        <v>322.12</v>
      </c>
      <c r="G117" s="426">
        <v>322.55</v>
      </c>
      <c r="H117" s="427"/>
      <c r="I117" s="428">
        <f t="shared" si="18"/>
        <v>322.12</v>
      </c>
      <c r="J117" s="429"/>
      <c r="K117" s="429"/>
      <c r="L117" s="430"/>
      <c r="M117" s="431"/>
      <c r="N117" s="431"/>
      <c r="O117" s="327"/>
      <c r="P117" s="432"/>
      <c r="Q117" s="433"/>
      <c r="R117" s="434"/>
      <c r="S117" s="435"/>
    </row>
    <row r="118" spans="1:19">
      <c r="A118" s="436"/>
      <c r="B118" s="421" t="s">
        <v>178</v>
      </c>
      <c r="C118" s="114"/>
      <c r="D118" s="114"/>
      <c r="E118" s="437"/>
      <c r="F118" s="425">
        <v>322.12</v>
      </c>
      <c r="G118" s="426">
        <v>322.36</v>
      </c>
      <c r="H118" s="427"/>
      <c r="I118" s="428">
        <f t="shared" si="18"/>
        <v>322.12</v>
      </c>
      <c r="J118" s="438"/>
      <c r="K118" s="438"/>
      <c r="L118" s="438"/>
      <c r="M118" s="439"/>
      <c r="N118" s="40"/>
      <c r="O118" s="40"/>
      <c r="P118" s="41"/>
      <c r="Q118" s="440"/>
      <c r="R118" s="441"/>
      <c r="S118" s="435"/>
    </row>
    <row r="119" spans="1:19">
      <c r="A119" s="436"/>
      <c r="B119" s="421" t="s">
        <v>179</v>
      </c>
      <c r="C119" s="423"/>
      <c r="D119" s="423"/>
      <c r="E119" s="442"/>
      <c r="F119" s="425">
        <v>322.12</v>
      </c>
      <c r="G119" s="426">
        <v>322.2</v>
      </c>
      <c r="H119" s="427"/>
      <c r="I119" s="428">
        <f t="shared" si="18"/>
        <v>322.12</v>
      </c>
      <c r="J119" s="438"/>
      <c r="K119" s="438"/>
      <c r="L119" s="438"/>
      <c r="M119" s="40"/>
      <c r="N119" s="40"/>
      <c r="O119" s="40"/>
      <c r="P119" s="41"/>
      <c r="Q119" s="440"/>
      <c r="R119" s="441"/>
      <c r="S119" s="435"/>
    </row>
    <row r="120" spans="1:19" ht="15.75" thickBot="1">
      <c r="B120" s="443"/>
      <c r="C120" s="444"/>
      <c r="D120" s="444"/>
      <c r="E120" s="445" t="s">
        <v>168</v>
      </c>
      <c r="F120" s="446">
        <f>SUM(F108:F119)</f>
        <v>3658.3199999999993</v>
      </c>
      <c r="G120" s="447">
        <f>SUM(G108:G119)</f>
        <v>3400.7300000000005</v>
      </c>
      <c r="H120" s="447">
        <f>SUM(H108:H119)</f>
        <v>0</v>
      </c>
      <c r="I120" s="448">
        <f>SUM(I108:I119)</f>
        <v>3658.3199999999993</v>
      </c>
      <c r="J120" s="449" t="s">
        <v>168</v>
      </c>
      <c r="K120" s="449"/>
      <c r="L120" s="450"/>
      <c r="M120" s="56"/>
      <c r="N120" s="56"/>
      <c r="O120" s="56"/>
      <c r="P120" s="56"/>
      <c r="Q120" s="451">
        <f>SUM(Q108:Q119)</f>
        <v>0</v>
      </c>
      <c r="R120" s="452">
        <f>I120-Q120</f>
        <v>3658.3199999999993</v>
      </c>
      <c r="S120" s="453">
        <f>G120+H120-Q120</f>
        <v>3400.7300000000005</v>
      </c>
    </row>
    <row r="121" spans="1:19">
      <c r="B121" s="408" t="s">
        <v>165</v>
      </c>
      <c r="C121" s="409"/>
      <c r="D121" s="410"/>
      <c r="E121" s="411" t="s">
        <v>189</v>
      </c>
      <c r="F121" s="412">
        <v>322.12</v>
      </c>
      <c r="G121" s="68">
        <v>322.13</v>
      </c>
      <c r="H121" s="413"/>
      <c r="I121" s="414">
        <f>F121+H121</f>
        <v>322.12</v>
      </c>
      <c r="J121" s="415"/>
      <c r="K121" s="415"/>
      <c r="L121" s="416"/>
      <c r="M121" s="417"/>
      <c r="N121" s="417"/>
      <c r="O121" s="300"/>
      <c r="P121" s="418"/>
      <c r="Q121" s="418">
        <v>0</v>
      </c>
      <c r="R121" s="419"/>
      <c r="S121" s="420"/>
    </row>
    <row r="122" spans="1:19">
      <c r="B122" s="421" t="s">
        <v>169</v>
      </c>
      <c r="C122" s="422"/>
      <c r="D122" s="423"/>
      <c r="E122" s="424"/>
      <c r="F122" s="425">
        <v>322.12</v>
      </c>
      <c r="G122" s="426">
        <v>322.19</v>
      </c>
      <c r="H122" s="427"/>
      <c r="I122" s="428">
        <f>F122+H122</f>
        <v>322.12</v>
      </c>
      <c r="J122" s="429"/>
      <c r="K122" s="429"/>
      <c r="L122" s="430"/>
      <c r="M122" s="431"/>
      <c r="N122" s="431"/>
      <c r="O122" s="327"/>
      <c r="P122" s="432"/>
      <c r="Q122" s="433"/>
      <c r="R122" s="434"/>
      <c r="S122" s="435"/>
    </row>
    <row r="123" spans="1:19">
      <c r="B123" s="421" t="s">
        <v>190</v>
      </c>
      <c r="C123" s="422"/>
      <c r="D123" s="423"/>
      <c r="E123" s="424"/>
      <c r="F123" s="425">
        <v>322.12</v>
      </c>
      <c r="G123" s="426">
        <v>324.02</v>
      </c>
      <c r="H123" s="427"/>
      <c r="I123" s="428">
        <f t="shared" ref="I123:I132" si="19">F123+H123</f>
        <v>322.12</v>
      </c>
      <c r="J123" s="429"/>
      <c r="K123" s="429"/>
      <c r="L123" s="430"/>
      <c r="M123" s="431"/>
      <c r="N123" s="431"/>
      <c r="O123" s="327"/>
      <c r="P123" s="432"/>
      <c r="Q123" s="433"/>
      <c r="R123" s="434"/>
      <c r="S123" s="435"/>
    </row>
    <row r="124" spans="1:19">
      <c r="B124" s="421" t="s">
        <v>171</v>
      </c>
      <c r="C124" s="422"/>
      <c r="D124" s="423"/>
      <c r="E124" s="424"/>
      <c r="F124" s="425">
        <v>322.12</v>
      </c>
      <c r="G124" s="426">
        <v>320.12</v>
      </c>
      <c r="H124" s="427"/>
      <c r="I124" s="428">
        <f t="shared" si="19"/>
        <v>322.12</v>
      </c>
      <c r="J124" s="429"/>
      <c r="K124" s="429"/>
      <c r="L124" s="430"/>
      <c r="M124" s="431"/>
      <c r="N124" s="431"/>
      <c r="O124" s="327"/>
      <c r="P124" s="432"/>
      <c r="Q124" s="433"/>
      <c r="R124" s="434"/>
      <c r="S124" s="435"/>
    </row>
    <row r="125" spans="1:19">
      <c r="A125" s="147"/>
      <c r="B125" s="421" t="s">
        <v>172</v>
      </c>
      <c r="C125" s="422"/>
      <c r="D125" s="423"/>
      <c r="E125" s="424"/>
      <c r="F125" s="425">
        <v>322.12</v>
      </c>
      <c r="G125" s="426">
        <v>322.11</v>
      </c>
      <c r="H125" s="427"/>
      <c r="I125" s="428">
        <f t="shared" si="19"/>
        <v>322.12</v>
      </c>
      <c r="J125" s="429"/>
      <c r="K125" s="429"/>
      <c r="L125" s="430"/>
      <c r="M125" s="431"/>
      <c r="N125" s="431"/>
      <c r="O125" s="327"/>
      <c r="P125" s="432"/>
      <c r="Q125" s="433"/>
      <c r="R125" s="434"/>
      <c r="S125" s="435"/>
    </row>
    <row r="126" spans="1:19">
      <c r="A126" s="147"/>
      <c r="B126" s="421" t="s">
        <v>173</v>
      </c>
      <c r="C126" s="422"/>
      <c r="D126" s="423"/>
      <c r="E126" s="424"/>
      <c r="F126" s="425">
        <v>322.12</v>
      </c>
      <c r="G126" s="426">
        <v>322.16000000000003</v>
      </c>
      <c r="H126" s="427"/>
      <c r="I126" s="428">
        <f t="shared" si="19"/>
        <v>322.12</v>
      </c>
      <c r="J126" s="429"/>
      <c r="K126" s="429"/>
      <c r="L126" s="430"/>
      <c r="M126" s="431"/>
      <c r="N126" s="431"/>
      <c r="O126" s="327"/>
      <c r="P126" s="432"/>
      <c r="Q126" s="433"/>
      <c r="R126" s="434"/>
      <c r="S126" s="435"/>
    </row>
    <row r="127" spans="1:19">
      <c r="A127" s="147"/>
      <c r="B127" s="421" t="s">
        <v>174</v>
      </c>
      <c r="C127" s="422"/>
      <c r="D127" s="423"/>
      <c r="E127" s="424"/>
      <c r="F127" s="425">
        <v>322.12</v>
      </c>
      <c r="G127" s="426">
        <v>322.2</v>
      </c>
      <c r="H127" s="427"/>
      <c r="I127" s="428">
        <f t="shared" si="19"/>
        <v>322.12</v>
      </c>
      <c r="J127" s="429"/>
      <c r="K127" s="429"/>
      <c r="L127" s="430"/>
      <c r="M127" s="431"/>
      <c r="N127" s="431"/>
      <c r="O127" s="327"/>
      <c r="P127" s="432"/>
      <c r="Q127" s="433"/>
      <c r="R127" s="434"/>
      <c r="S127" s="435"/>
    </row>
    <row r="128" spans="1:19">
      <c r="A128" s="147"/>
      <c r="B128" s="421" t="s">
        <v>175</v>
      </c>
      <c r="C128" s="422"/>
      <c r="D128" s="423"/>
      <c r="E128" s="424"/>
      <c r="F128" s="425">
        <v>322.12</v>
      </c>
      <c r="G128" s="426">
        <v>322.10000000000002</v>
      </c>
      <c r="H128" s="427"/>
      <c r="I128" s="428">
        <f t="shared" si="19"/>
        <v>322.12</v>
      </c>
      <c r="J128" s="429"/>
      <c r="K128" s="429"/>
      <c r="L128" s="430"/>
      <c r="M128" s="431"/>
      <c r="N128" s="431"/>
      <c r="O128" s="327"/>
      <c r="P128" s="432"/>
      <c r="Q128" s="433"/>
      <c r="R128" s="434"/>
      <c r="S128" s="435"/>
    </row>
    <row r="129" spans="1:19">
      <c r="A129" s="147"/>
      <c r="B129" s="421" t="s">
        <v>176</v>
      </c>
      <c r="C129" s="422"/>
      <c r="D129" s="423"/>
      <c r="E129" s="424"/>
      <c r="F129" s="425">
        <v>322.12</v>
      </c>
      <c r="G129" s="426">
        <v>322.10000000000002</v>
      </c>
      <c r="H129" s="427"/>
      <c r="I129" s="428">
        <f t="shared" si="19"/>
        <v>322.12</v>
      </c>
      <c r="J129" s="429"/>
      <c r="K129" s="429"/>
      <c r="L129" s="430"/>
      <c r="M129" s="431"/>
      <c r="N129" s="431"/>
      <c r="O129" s="327"/>
      <c r="P129" s="432"/>
      <c r="Q129" s="433"/>
      <c r="R129" s="434"/>
      <c r="S129" s="435"/>
    </row>
    <row r="130" spans="1:19">
      <c r="A130" s="147"/>
      <c r="B130" s="421" t="s">
        <v>177</v>
      </c>
      <c r="C130" s="422"/>
      <c r="D130" s="423"/>
      <c r="E130" s="424"/>
      <c r="F130" s="425">
        <v>322.12</v>
      </c>
      <c r="G130" s="426">
        <v>317.72000000000003</v>
      </c>
      <c r="H130" s="427"/>
      <c r="I130" s="428">
        <f t="shared" si="19"/>
        <v>322.12</v>
      </c>
      <c r="J130" s="429"/>
      <c r="K130" s="429"/>
      <c r="L130" s="430"/>
      <c r="M130" s="431"/>
      <c r="N130" s="431"/>
      <c r="O130" s="327"/>
      <c r="P130" s="432"/>
      <c r="Q130" s="433"/>
      <c r="R130" s="434"/>
      <c r="S130" s="435"/>
    </row>
    <row r="131" spans="1:19">
      <c r="A131" s="147"/>
      <c r="B131" s="421" t="s">
        <v>178</v>
      </c>
      <c r="C131" s="114"/>
      <c r="D131" s="114"/>
      <c r="E131" s="437"/>
      <c r="F131" s="425">
        <v>322.12</v>
      </c>
      <c r="G131" s="426">
        <v>324.54000000000002</v>
      </c>
      <c r="H131" s="427"/>
      <c r="I131" s="428">
        <f t="shared" si="19"/>
        <v>322.12</v>
      </c>
      <c r="J131" s="438"/>
      <c r="K131" s="438"/>
      <c r="L131" s="438"/>
      <c r="M131" s="439"/>
      <c r="N131" s="40"/>
      <c r="O131" s="40"/>
      <c r="P131" s="41"/>
      <c r="Q131" s="440"/>
      <c r="R131" s="441"/>
      <c r="S131" s="435"/>
    </row>
    <row r="132" spans="1:19">
      <c r="A132" s="147"/>
      <c r="B132" s="421" t="s">
        <v>179</v>
      </c>
      <c r="C132" s="423"/>
      <c r="D132" s="423"/>
      <c r="E132" s="442"/>
      <c r="F132" s="425">
        <v>359.5</v>
      </c>
      <c r="G132" s="426">
        <v>342.71</v>
      </c>
      <c r="H132" s="427"/>
      <c r="I132" s="428">
        <f t="shared" si="19"/>
        <v>359.5</v>
      </c>
      <c r="J132" s="438"/>
      <c r="K132" s="438"/>
      <c r="L132" s="438"/>
      <c r="M132" s="40"/>
      <c r="N132" s="40"/>
      <c r="O132" s="40"/>
      <c r="P132" s="41"/>
      <c r="Q132" s="440"/>
      <c r="R132" s="441"/>
      <c r="S132" s="435"/>
    </row>
    <row r="133" spans="1:19" ht="15.75" thickBot="1">
      <c r="A133" s="147"/>
      <c r="B133" s="443"/>
      <c r="C133" s="444"/>
      <c r="D133" s="444"/>
      <c r="E133" s="445" t="s">
        <v>168</v>
      </c>
      <c r="F133" s="446">
        <f>SUM(F121:F132)</f>
        <v>3902.8199999999993</v>
      </c>
      <c r="G133" s="447">
        <f>SUM(G121:G132)</f>
        <v>3884.1000000000004</v>
      </c>
      <c r="H133" s="447">
        <f>SUM(H121:H132)</f>
        <v>0</v>
      </c>
      <c r="I133" s="448">
        <f>SUM(I121:I132)</f>
        <v>3902.8199999999993</v>
      </c>
      <c r="J133" s="449" t="s">
        <v>168</v>
      </c>
      <c r="K133" s="449"/>
      <c r="L133" s="450"/>
      <c r="M133" s="56"/>
      <c r="N133" s="56"/>
      <c r="O133" s="56"/>
      <c r="P133" s="56"/>
      <c r="Q133" s="451">
        <f>SUM(Q121:Q132)</f>
        <v>0</v>
      </c>
      <c r="R133" s="452">
        <f>I133-Q133</f>
        <v>3902.8199999999993</v>
      </c>
      <c r="S133" s="453">
        <f>G133+H133-Q133</f>
        <v>3884.1000000000004</v>
      </c>
    </row>
    <row r="134" spans="1:19" ht="15.75" thickBot="1">
      <c r="A134" s="147"/>
      <c r="B134" s="454" t="s">
        <v>180</v>
      </c>
      <c r="C134" s="455"/>
      <c r="D134" s="455"/>
      <c r="E134" s="455"/>
      <c r="F134" s="456">
        <f>F133+F120</f>
        <v>7561.1399999999985</v>
      </c>
      <c r="G134" s="456">
        <f>G133+G120</f>
        <v>7284.8300000000008</v>
      </c>
      <c r="H134" s="456">
        <f>H133+H120</f>
        <v>0</v>
      </c>
      <c r="I134" s="456">
        <f>I133+I120</f>
        <v>7561.1399999999985</v>
      </c>
      <c r="J134" s="455"/>
      <c r="K134" s="455"/>
      <c r="L134" s="455"/>
      <c r="M134" s="455"/>
      <c r="N134" s="455"/>
      <c r="O134" s="455"/>
      <c r="P134" s="455"/>
      <c r="Q134" s="457">
        <f>Q133+Q120</f>
        <v>0</v>
      </c>
      <c r="R134" s="457">
        <f>R133+R120</f>
        <v>7561.1399999999985</v>
      </c>
      <c r="S134" s="457">
        <f>S133+S120</f>
        <v>7284.8300000000008</v>
      </c>
    </row>
    <row r="135" spans="1:19">
      <c r="A135" s="147"/>
      <c r="B135" s="399"/>
      <c r="C135" s="56"/>
      <c r="D135" s="56"/>
      <c r="E135" s="56"/>
      <c r="F135" s="458"/>
      <c r="G135" s="459"/>
      <c r="H135" s="459"/>
      <c r="I135" s="458"/>
      <c r="J135" s="56"/>
      <c r="K135" s="56"/>
      <c r="L135" s="56"/>
      <c r="M135" s="56"/>
      <c r="N135" s="56"/>
      <c r="O135" s="56"/>
      <c r="P135" s="56"/>
      <c r="Q135" s="458"/>
      <c r="R135" s="460"/>
      <c r="S135" s="461"/>
    </row>
    <row r="136" spans="1:19">
      <c r="A136" s="147"/>
    </row>
    <row r="137" spans="1:19">
      <c r="A137" s="147"/>
      <c r="B137" s="403" t="s">
        <v>183</v>
      </c>
      <c r="C137" s="403"/>
      <c r="D137" s="403"/>
      <c r="E137" s="403"/>
      <c r="F137" s="403"/>
      <c r="G137" s="403"/>
      <c r="H137" s="403"/>
      <c r="I137" s="403"/>
      <c r="J137" s="403"/>
      <c r="K137" s="403" t="s">
        <v>184</v>
      </c>
      <c r="L137" s="403"/>
    </row>
    <row r="138" spans="1:19">
      <c r="A138" s="147"/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</row>
    <row r="139" spans="1:19" ht="15.75" thickBot="1">
      <c r="A139" s="147"/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</row>
    <row r="140" spans="1:19">
      <c r="A140" s="147"/>
      <c r="B140" s="462" t="s">
        <v>165</v>
      </c>
      <c r="C140" s="463"/>
      <c r="D140" s="463"/>
      <c r="E140" s="463"/>
      <c r="F140" s="464"/>
      <c r="G140" s="106"/>
      <c r="H140" s="114"/>
      <c r="I140" s="114"/>
      <c r="J140" s="114"/>
      <c r="K140" s="114"/>
      <c r="L140" s="20"/>
      <c r="M140" s="20"/>
      <c r="N140" s="20"/>
      <c r="O140" s="20"/>
    </row>
    <row r="141" spans="1:19">
      <c r="A141" s="147"/>
      <c r="B141" s="465" t="s">
        <v>191</v>
      </c>
      <c r="C141" s="40"/>
      <c r="D141" s="40"/>
      <c r="E141" s="40"/>
      <c r="F141" s="41"/>
      <c r="G141" s="466">
        <v>1061.6199999999999</v>
      </c>
      <c r="H141" s="114"/>
      <c r="I141" s="114"/>
      <c r="J141" s="114"/>
      <c r="K141" s="114"/>
      <c r="L141" s="20"/>
      <c r="M141" s="20"/>
      <c r="N141" s="20"/>
      <c r="O141" s="20"/>
    </row>
    <row r="142" spans="1:19">
      <c r="A142" s="147"/>
      <c r="B142" s="467" t="s">
        <v>192</v>
      </c>
      <c r="C142" s="327"/>
      <c r="D142" s="327"/>
      <c r="E142" s="327"/>
      <c r="F142" s="432"/>
      <c r="G142" s="466">
        <v>203.5</v>
      </c>
      <c r="H142" s="114"/>
      <c r="I142" s="114"/>
      <c r="J142" s="114"/>
      <c r="K142" s="114"/>
      <c r="L142" s="20"/>
      <c r="M142" s="20"/>
      <c r="N142" s="20"/>
      <c r="O142" s="20"/>
    </row>
    <row r="143" spans="1:19">
      <c r="A143" s="147"/>
      <c r="B143" s="465"/>
      <c r="C143" s="40"/>
      <c r="D143" s="40"/>
      <c r="E143" s="40"/>
      <c r="F143" s="41"/>
      <c r="G143" s="466"/>
      <c r="H143" s="114"/>
      <c r="I143" s="114"/>
      <c r="J143" s="114"/>
      <c r="K143" s="114"/>
      <c r="L143" s="20"/>
      <c r="M143" s="20"/>
      <c r="N143" s="20"/>
      <c r="O143" s="20"/>
    </row>
    <row r="144" spans="1:19" ht="15.75" thickBot="1">
      <c r="A144" s="147"/>
      <c r="B144" s="468"/>
      <c r="C144" s="291"/>
      <c r="D144" s="291"/>
      <c r="E144" s="291"/>
      <c r="F144" s="396" t="s">
        <v>72</v>
      </c>
      <c r="G144" s="469">
        <f>SUM(G140:G143)</f>
        <v>1265.1199999999999</v>
      </c>
      <c r="H144" s="114"/>
      <c r="I144" s="114"/>
      <c r="J144" s="114"/>
      <c r="K144" s="114"/>
      <c r="L144" s="20"/>
      <c r="M144" s="20"/>
      <c r="N144" s="20"/>
      <c r="O144" s="20"/>
    </row>
    <row r="145" spans="1:15">
      <c r="A145" s="147"/>
      <c r="B145" s="470" t="s">
        <v>169</v>
      </c>
      <c r="C145" s="471"/>
      <c r="D145" s="471"/>
      <c r="E145" s="471"/>
      <c r="F145" s="472"/>
      <c r="G145" s="113"/>
      <c r="H145" s="114"/>
      <c r="I145" s="114"/>
      <c r="J145" s="114"/>
      <c r="K145" s="114"/>
      <c r="L145" s="20"/>
      <c r="M145" s="20"/>
      <c r="N145" s="20"/>
      <c r="O145" s="20"/>
    </row>
    <row r="146" spans="1:15">
      <c r="A146" s="147"/>
      <c r="B146" s="277"/>
      <c r="C146" s="40"/>
      <c r="D146" s="40"/>
      <c r="E146" s="40"/>
      <c r="F146" s="41"/>
      <c r="G146" s="466"/>
      <c r="H146" s="114"/>
      <c r="I146" s="114"/>
      <c r="J146" s="114"/>
      <c r="K146" s="114"/>
      <c r="L146" s="20"/>
      <c r="M146" s="20"/>
      <c r="N146" s="20"/>
      <c r="O146" s="20"/>
    </row>
    <row r="147" spans="1:15">
      <c r="A147" s="147"/>
      <c r="B147" s="473"/>
      <c r="C147" s="474"/>
      <c r="D147" s="474"/>
      <c r="E147" s="474"/>
      <c r="F147" s="474"/>
      <c r="G147" s="475"/>
      <c r="H147" s="114"/>
      <c r="I147" s="114"/>
      <c r="J147" s="114"/>
      <c r="K147" s="114"/>
      <c r="L147" s="20"/>
      <c r="M147" s="20"/>
      <c r="N147" s="20"/>
      <c r="O147" s="20"/>
    </row>
    <row r="148" spans="1:15" ht="15.75" thickBot="1">
      <c r="A148" s="147"/>
      <c r="B148" s="290"/>
      <c r="C148" s="291"/>
      <c r="D148" s="291"/>
      <c r="E148" s="291"/>
      <c r="F148" s="396" t="s">
        <v>72</v>
      </c>
      <c r="G148" s="469">
        <f>SUM(G145:G147)</f>
        <v>0</v>
      </c>
      <c r="H148" s="114"/>
      <c r="I148" s="114"/>
      <c r="J148" s="114"/>
      <c r="K148" s="114"/>
      <c r="L148" s="20"/>
      <c r="M148" s="20"/>
      <c r="N148" s="20"/>
      <c r="O148" s="20"/>
    </row>
    <row r="149" spans="1:15">
      <c r="A149" s="147"/>
      <c r="B149" s="462" t="s">
        <v>190</v>
      </c>
      <c r="C149" s="463"/>
      <c r="D149" s="463"/>
      <c r="E149" s="463"/>
      <c r="F149" s="464"/>
      <c r="G149" s="106"/>
      <c r="H149" s="114"/>
      <c r="I149" s="114"/>
      <c r="J149" s="114"/>
      <c r="K149" s="114"/>
      <c r="L149" s="20"/>
      <c r="M149" s="20"/>
      <c r="N149" s="20"/>
      <c r="O149" s="20"/>
    </row>
    <row r="150" spans="1:15">
      <c r="A150" s="147"/>
      <c r="B150" s="476"/>
      <c r="C150" s="477"/>
      <c r="D150" s="477"/>
      <c r="E150" s="477"/>
      <c r="F150" s="478"/>
      <c r="G150" s="479"/>
      <c r="H150" s="114"/>
      <c r="I150" s="114"/>
      <c r="J150" s="114"/>
      <c r="K150" s="114"/>
      <c r="L150" s="20"/>
      <c r="M150" s="20"/>
      <c r="N150" s="20"/>
      <c r="O150" s="20"/>
    </row>
    <row r="151" spans="1:15">
      <c r="A151" s="147"/>
      <c r="B151" s="480"/>
      <c r="C151" s="481"/>
      <c r="D151" s="481"/>
      <c r="E151" s="481"/>
      <c r="F151" s="481"/>
      <c r="G151" s="482"/>
      <c r="H151" s="114"/>
      <c r="I151" s="114"/>
      <c r="J151" s="114"/>
      <c r="K151" s="114"/>
    </row>
    <row r="152" spans="1:15" ht="15.75" thickBot="1">
      <c r="A152" s="147"/>
      <c r="B152" s="483"/>
      <c r="C152" s="484"/>
      <c r="D152" s="484"/>
      <c r="E152" s="484"/>
      <c r="F152" s="396" t="s">
        <v>72</v>
      </c>
      <c r="G152" s="469">
        <f>SUM(G149:G151)</f>
        <v>0</v>
      </c>
      <c r="H152" s="114"/>
      <c r="I152" s="114"/>
      <c r="J152" s="114"/>
      <c r="K152" s="114"/>
    </row>
    <row r="153" spans="1:15">
      <c r="A153" s="147"/>
      <c r="B153" s="485" t="s">
        <v>171</v>
      </c>
      <c r="C153" s="486"/>
      <c r="D153" s="486"/>
      <c r="E153" s="486"/>
      <c r="F153" s="487"/>
      <c r="G153" s="414"/>
      <c r="H153" s="114"/>
      <c r="I153" s="114"/>
      <c r="J153" s="114"/>
      <c r="K153" s="114"/>
    </row>
    <row r="154" spans="1:15">
      <c r="A154" s="147"/>
      <c r="B154" s="476"/>
      <c r="C154" s="477"/>
      <c r="D154" s="477"/>
      <c r="E154" s="477"/>
      <c r="F154" s="478"/>
      <c r="G154" s="479"/>
      <c r="H154" s="114"/>
      <c r="I154" s="114"/>
      <c r="J154" s="114"/>
      <c r="K154" s="114"/>
    </row>
    <row r="155" spans="1:15">
      <c r="A155" s="147"/>
      <c r="B155" s="480"/>
      <c r="C155" s="481"/>
      <c r="D155" s="481"/>
      <c r="E155" s="481"/>
      <c r="F155" s="481"/>
      <c r="G155" s="482"/>
      <c r="H155" s="114"/>
      <c r="I155" s="114"/>
      <c r="J155" s="114"/>
      <c r="K155" s="114"/>
    </row>
    <row r="156" spans="1:15" ht="15.75" thickBot="1">
      <c r="A156" s="147"/>
      <c r="B156" s="483"/>
      <c r="C156" s="484"/>
      <c r="D156" s="484"/>
      <c r="E156" s="484"/>
      <c r="F156" s="396" t="s">
        <v>72</v>
      </c>
      <c r="G156" s="469">
        <f>SUM(G153:G155)</f>
        <v>0</v>
      </c>
      <c r="H156" s="114"/>
      <c r="I156" s="114"/>
      <c r="J156" s="114"/>
      <c r="K156" s="114"/>
    </row>
    <row r="157" spans="1:15">
      <c r="A157" s="147"/>
      <c r="B157" s="485" t="s">
        <v>172</v>
      </c>
      <c r="C157" s="486"/>
      <c r="D157" s="486"/>
      <c r="E157" s="486"/>
      <c r="F157" s="487"/>
      <c r="G157" s="414"/>
      <c r="H157" s="114"/>
      <c r="I157" s="114"/>
      <c r="J157" s="114"/>
      <c r="K157" s="114"/>
    </row>
    <row r="158" spans="1:15">
      <c r="A158" s="147"/>
      <c r="B158" s="476"/>
      <c r="C158" s="477"/>
      <c r="D158" s="477"/>
      <c r="E158" s="477"/>
      <c r="F158" s="478"/>
      <c r="G158" s="479"/>
      <c r="H158" s="114"/>
      <c r="I158" s="114"/>
      <c r="J158" s="114"/>
      <c r="K158" s="114"/>
    </row>
    <row r="159" spans="1:15">
      <c r="A159" s="147"/>
      <c r="B159" s="473"/>
      <c r="C159" s="474"/>
      <c r="D159" s="474"/>
      <c r="E159" s="474"/>
      <c r="F159" s="474"/>
      <c r="G159" s="475"/>
      <c r="H159" s="114"/>
      <c r="I159" s="114"/>
      <c r="J159" s="114"/>
      <c r="K159" s="114"/>
    </row>
    <row r="160" spans="1:15" ht="15.75" thickBot="1">
      <c r="A160" s="147"/>
      <c r="B160" s="290"/>
      <c r="C160" s="291"/>
      <c r="D160" s="291"/>
      <c r="E160" s="291"/>
      <c r="F160" s="396" t="s">
        <v>72</v>
      </c>
      <c r="G160" s="469">
        <f>SUM(G157:G159)</f>
        <v>0</v>
      </c>
      <c r="H160" s="114"/>
      <c r="I160" s="114"/>
      <c r="J160" s="114"/>
      <c r="K160" s="114"/>
    </row>
    <row r="161" spans="1:11">
      <c r="A161" s="147"/>
      <c r="B161" s="462" t="s">
        <v>173</v>
      </c>
      <c r="C161" s="463"/>
      <c r="D161" s="463"/>
      <c r="E161" s="463"/>
      <c r="F161" s="464"/>
      <c r="G161" s="106"/>
      <c r="H161" s="114"/>
      <c r="I161" s="114"/>
      <c r="J161" s="114"/>
      <c r="K161" s="114"/>
    </row>
    <row r="162" spans="1:11">
      <c r="A162" s="147"/>
      <c r="B162" s="476"/>
      <c r="C162" s="477"/>
      <c r="D162" s="477"/>
      <c r="E162" s="477"/>
      <c r="F162" s="478"/>
      <c r="G162" s="479"/>
      <c r="H162" s="114"/>
      <c r="I162" s="114"/>
      <c r="J162" s="114"/>
      <c r="K162" s="114"/>
    </row>
    <row r="163" spans="1:11">
      <c r="A163" s="147"/>
      <c r="B163" s="476"/>
      <c r="C163" s="488"/>
      <c r="D163" s="488"/>
      <c r="E163" s="488"/>
      <c r="F163" s="489"/>
      <c r="G163" s="479"/>
      <c r="H163" s="114"/>
      <c r="I163" s="114"/>
      <c r="J163" s="114"/>
      <c r="K163" s="114"/>
    </row>
    <row r="164" spans="1:11">
      <c r="A164" s="147"/>
      <c r="B164" s="480"/>
      <c r="C164" s="481"/>
      <c r="D164" s="481"/>
      <c r="E164" s="481"/>
      <c r="F164" s="481"/>
      <c r="G164" s="482"/>
      <c r="H164" s="114"/>
      <c r="I164" s="114"/>
      <c r="J164" s="114"/>
      <c r="K164" s="114"/>
    </row>
    <row r="165" spans="1:11" ht="15.75" thickBot="1">
      <c r="A165" s="147"/>
      <c r="B165" s="483"/>
      <c r="C165" s="484"/>
      <c r="D165" s="484"/>
      <c r="E165" s="484"/>
      <c r="F165" s="396" t="s">
        <v>72</v>
      </c>
      <c r="G165" s="469">
        <f>SUM(G161:G164)</f>
        <v>0</v>
      </c>
      <c r="H165" s="114"/>
      <c r="I165" s="114"/>
      <c r="J165" s="114"/>
      <c r="K165" s="114"/>
    </row>
    <row r="166" spans="1:11">
      <c r="A166" s="147"/>
      <c r="B166" s="485" t="s">
        <v>174</v>
      </c>
      <c r="C166" s="486"/>
      <c r="D166" s="486"/>
      <c r="E166" s="486"/>
      <c r="F166" s="487"/>
      <c r="G166" s="414"/>
      <c r="H166" s="114"/>
      <c r="I166" s="114"/>
      <c r="J166" s="114"/>
      <c r="K166" s="114"/>
    </row>
    <row r="167" spans="1:11">
      <c r="A167" s="147"/>
      <c r="B167" s="476"/>
      <c r="C167" s="477"/>
      <c r="D167" s="477"/>
      <c r="E167" s="477"/>
      <c r="F167" s="477"/>
      <c r="G167" s="490"/>
      <c r="H167" s="114"/>
      <c r="I167" s="114"/>
      <c r="J167" s="114"/>
      <c r="K167" s="114"/>
    </row>
    <row r="168" spans="1:11">
      <c r="A168" s="147"/>
      <c r="B168" s="491"/>
      <c r="C168" s="492"/>
      <c r="D168" s="492"/>
      <c r="E168" s="492"/>
      <c r="F168" s="492"/>
      <c r="G168" s="493"/>
      <c r="H168" s="114"/>
      <c r="I168" s="114"/>
      <c r="J168" s="114"/>
      <c r="K168" s="114"/>
    </row>
    <row r="169" spans="1:11">
      <c r="A169" s="147"/>
      <c r="B169" s="480"/>
      <c r="C169" s="481"/>
      <c r="D169" s="481"/>
      <c r="E169" s="481"/>
      <c r="F169" s="481"/>
      <c r="G169" s="482"/>
      <c r="H169" s="114"/>
      <c r="I169" s="114"/>
      <c r="J169" s="114"/>
      <c r="K169" s="114"/>
    </row>
    <row r="170" spans="1:11" ht="15.75" thickBot="1">
      <c r="A170" s="147"/>
      <c r="B170" s="483"/>
      <c r="C170" s="484"/>
      <c r="D170" s="484"/>
      <c r="E170" s="484"/>
      <c r="F170" s="396" t="s">
        <v>72</v>
      </c>
      <c r="G170" s="469">
        <f>SUM(G166:G169)</f>
        <v>0</v>
      </c>
      <c r="H170" s="114"/>
      <c r="I170" s="114"/>
      <c r="J170" s="114"/>
      <c r="K170" s="114"/>
    </row>
    <row r="171" spans="1:11">
      <c r="A171" s="147"/>
      <c r="B171" s="485" t="s">
        <v>175</v>
      </c>
      <c r="C171" s="486"/>
      <c r="D171" s="486"/>
      <c r="E171" s="486"/>
      <c r="F171" s="487"/>
      <c r="G171" s="414"/>
      <c r="H171" s="114"/>
      <c r="I171" s="114"/>
      <c r="J171" s="114"/>
      <c r="K171" s="114"/>
    </row>
    <row r="172" spans="1:11">
      <c r="A172" s="147"/>
      <c r="B172" s="476"/>
      <c r="C172" s="477"/>
      <c r="D172" s="477"/>
      <c r="E172" s="477"/>
      <c r="F172" s="478"/>
      <c r="G172" s="479"/>
      <c r="H172" s="114"/>
      <c r="I172" s="114"/>
      <c r="J172" s="114"/>
      <c r="K172" s="114"/>
    </row>
    <row r="173" spans="1:11">
      <c r="A173" s="147"/>
      <c r="B173" s="473"/>
      <c r="C173" s="474"/>
      <c r="D173" s="474"/>
      <c r="E173" s="474"/>
      <c r="F173" s="474"/>
      <c r="G173" s="475"/>
      <c r="H173" s="114"/>
      <c r="I173" s="114"/>
      <c r="J173" s="114"/>
      <c r="K173" s="114"/>
    </row>
    <row r="174" spans="1:11" ht="15.75" thickBot="1">
      <c r="A174" s="147"/>
      <c r="B174" s="290"/>
      <c r="C174" s="291"/>
      <c r="D174" s="291"/>
      <c r="E174" s="291"/>
      <c r="F174" s="396" t="s">
        <v>72</v>
      </c>
      <c r="G174" s="469">
        <f>SUM(G171:G173)</f>
        <v>0</v>
      </c>
      <c r="H174" s="114"/>
      <c r="I174" s="114"/>
      <c r="J174" s="114"/>
      <c r="K174" s="114"/>
    </row>
    <row r="175" spans="1:11">
      <c r="A175" s="147"/>
      <c r="B175" s="462" t="s">
        <v>176</v>
      </c>
      <c r="C175" s="463"/>
      <c r="D175" s="463"/>
      <c r="E175" s="463"/>
      <c r="F175" s="464"/>
      <c r="G175" s="106"/>
      <c r="H175" s="114"/>
      <c r="I175" s="114"/>
      <c r="J175" s="114"/>
      <c r="K175" s="114"/>
    </row>
    <row r="176" spans="1:11">
      <c r="A176" s="147"/>
      <c r="B176" s="476"/>
      <c r="C176" s="477"/>
      <c r="D176" s="477"/>
      <c r="E176" s="477"/>
      <c r="F176" s="478"/>
      <c r="G176" s="479"/>
      <c r="H176" s="114"/>
      <c r="I176" s="114"/>
      <c r="J176" s="114"/>
      <c r="K176" s="114"/>
    </row>
    <row r="177" spans="1:11">
      <c r="A177" s="147"/>
      <c r="B177" s="476"/>
      <c r="C177" s="488"/>
      <c r="D177" s="488"/>
      <c r="E177" s="488"/>
      <c r="F177" s="489"/>
      <c r="G177" s="479"/>
      <c r="H177" s="114"/>
      <c r="I177" s="114"/>
      <c r="J177" s="114"/>
      <c r="K177" s="114"/>
    </row>
    <row r="178" spans="1:11">
      <c r="A178" s="147"/>
      <c r="B178" s="494"/>
      <c r="C178" s="495"/>
      <c r="D178" s="495"/>
      <c r="E178" s="495"/>
      <c r="F178" s="496"/>
      <c r="G178" s="493"/>
      <c r="H178" s="114"/>
      <c r="I178" s="114"/>
      <c r="J178" s="114"/>
      <c r="K178" s="114"/>
    </row>
    <row r="179" spans="1:11">
      <c r="A179" s="147"/>
      <c r="B179" s="497"/>
      <c r="C179" s="477"/>
      <c r="D179" s="477"/>
      <c r="E179" s="477"/>
      <c r="F179" s="498"/>
      <c r="G179" s="499"/>
      <c r="H179" s="114"/>
      <c r="I179" s="114"/>
      <c r="J179" s="114"/>
      <c r="K179" s="114"/>
    </row>
    <row r="180" spans="1:11">
      <c r="A180" s="147"/>
      <c r="B180" s="491"/>
      <c r="C180" s="492"/>
      <c r="D180" s="492"/>
      <c r="E180" s="492"/>
      <c r="F180" s="492"/>
      <c r="G180" s="493"/>
      <c r="H180" s="114"/>
      <c r="I180" s="114"/>
      <c r="J180" s="114"/>
      <c r="K180" s="114"/>
    </row>
    <row r="181" spans="1:11">
      <c r="A181" s="147"/>
      <c r="B181" s="476"/>
      <c r="C181" s="477"/>
      <c r="D181" s="477"/>
      <c r="E181" s="477"/>
      <c r="F181" s="477"/>
      <c r="G181" s="490"/>
      <c r="H181" s="114"/>
      <c r="I181" s="114"/>
      <c r="J181" s="114"/>
      <c r="K181" s="114"/>
    </row>
    <row r="182" spans="1:11">
      <c r="A182" s="147"/>
      <c r="B182" s="497"/>
      <c r="C182" s="477"/>
      <c r="D182" s="477"/>
      <c r="E182" s="477"/>
      <c r="F182" s="477"/>
      <c r="G182" s="490"/>
      <c r="H182" s="114"/>
      <c r="I182" s="114"/>
      <c r="J182" s="114"/>
      <c r="K182" s="114"/>
    </row>
    <row r="183" spans="1:11">
      <c r="A183" s="147"/>
      <c r="B183" s="491"/>
      <c r="C183" s="492"/>
      <c r="D183" s="492"/>
      <c r="E183" s="492"/>
      <c r="F183" s="492"/>
      <c r="G183" s="493"/>
      <c r="H183" s="114"/>
      <c r="I183" s="114"/>
      <c r="J183" s="114"/>
      <c r="K183" s="114"/>
    </row>
    <row r="184" spans="1:11">
      <c r="A184" s="147"/>
      <c r="B184" s="480"/>
      <c r="C184" s="481"/>
      <c r="D184" s="481"/>
      <c r="E184" s="481"/>
      <c r="F184" s="481"/>
      <c r="G184" s="482"/>
      <c r="H184" s="114"/>
      <c r="I184" s="114"/>
      <c r="J184" s="114"/>
      <c r="K184" s="114"/>
    </row>
    <row r="185" spans="1:11">
      <c r="A185" s="147"/>
      <c r="B185" s="480"/>
      <c r="C185" s="481"/>
      <c r="D185" s="481"/>
      <c r="E185" s="481"/>
      <c r="F185" s="481"/>
      <c r="G185" s="482"/>
      <c r="H185" s="114"/>
      <c r="I185" s="114"/>
      <c r="J185" s="114"/>
      <c r="K185" s="114"/>
    </row>
    <row r="186" spans="1:11" ht="15.75" thickBot="1">
      <c r="A186" s="147"/>
      <c r="B186" s="483"/>
      <c r="C186" s="484"/>
      <c r="D186" s="484"/>
      <c r="E186" s="484"/>
      <c r="F186" s="396" t="s">
        <v>72</v>
      </c>
      <c r="G186" s="469">
        <f>SUM(G175:G185)</f>
        <v>0</v>
      </c>
      <c r="H186" s="114"/>
      <c r="I186" s="114"/>
      <c r="J186" s="114"/>
      <c r="K186" s="114"/>
    </row>
    <row r="187" spans="1:11">
      <c r="A187" s="147"/>
      <c r="B187" s="485" t="s">
        <v>177</v>
      </c>
      <c r="C187" s="486"/>
      <c r="D187" s="486"/>
      <c r="E187" s="486"/>
      <c r="F187" s="487"/>
      <c r="G187" s="414"/>
      <c r="H187" s="114"/>
      <c r="I187" s="114"/>
      <c r="J187" s="114"/>
      <c r="K187" s="114"/>
    </row>
    <row r="188" spans="1:11">
      <c r="A188" s="147"/>
      <c r="B188" s="476"/>
      <c r="C188" s="477"/>
      <c r="D188" s="477"/>
      <c r="E188" s="477"/>
      <c r="F188" s="478"/>
      <c r="G188" s="479"/>
      <c r="H188" s="114"/>
      <c r="I188" s="114"/>
      <c r="J188" s="114"/>
      <c r="K188" s="114"/>
    </row>
    <row r="189" spans="1:11">
      <c r="A189" s="147"/>
      <c r="B189" s="500"/>
      <c r="C189" s="488"/>
      <c r="D189" s="488"/>
      <c r="E189" s="488"/>
      <c r="F189" s="489"/>
      <c r="G189" s="479"/>
      <c r="H189" s="114"/>
      <c r="I189" s="114"/>
      <c r="J189" s="114"/>
      <c r="K189" s="114"/>
    </row>
    <row r="190" spans="1:11">
      <c r="A190" s="147"/>
      <c r="B190" s="476"/>
      <c r="C190" s="488"/>
      <c r="D190" s="488"/>
      <c r="E190" s="488"/>
      <c r="F190" s="489"/>
      <c r="G190" s="479"/>
      <c r="H190" s="114"/>
      <c r="I190" s="114"/>
      <c r="J190" s="114"/>
      <c r="K190" s="114"/>
    </row>
    <row r="191" spans="1:11">
      <c r="A191" s="147"/>
      <c r="B191" s="494"/>
      <c r="C191" s="495"/>
      <c r="D191" s="495"/>
      <c r="E191" s="495"/>
      <c r="F191" s="496"/>
      <c r="G191" s="493"/>
      <c r="H191" s="114"/>
      <c r="I191" s="114"/>
      <c r="J191" s="114"/>
      <c r="K191" s="114"/>
    </row>
    <row r="192" spans="1:11">
      <c r="A192" s="147"/>
      <c r="B192" s="497"/>
      <c r="C192" s="477"/>
      <c r="D192" s="477"/>
      <c r="E192" s="477"/>
      <c r="F192" s="498"/>
      <c r="G192" s="499"/>
      <c r="H192" s="114"/>
      <c r="I192" s="114"/>
      <c r="J192" s="114"/>
      <c r="K192" s="114"/>
    </row>
    <row r="193" spans="1:11">
      <c r="A193" s="147"/>
      <c r="B193" s="491"/>
      <c r="C193" s="492"/>
      <c r="D193" s="492"/>
      <c r="E193" s="492"/>
      <c r="F193" s="492"/>
      <c r="G193" s="493"/>
      <c r="H193" s="114"/>
      <c r="I193" s="114"/>
      <c r="J193" s="114"/>
      <c r="K193" s="114"/>
    </row>
    <row r="194" spans="1:11">
      <c r="A194" s="147"/>
      <c r="B194" s="476"/>
      <c r="C194" s="477"/>
      <c r="D194" s="477"/>
      <c r="E194" s="477"/>
      <c r="F194" s="477"/>
      <c r="G194" s="490"/>
      <c r="H194" s="114"/>
      <c r="I194" s="114"/>
      <c r="J194" s="114"/>
      <c r="K194" s="114"/>
    </row>
    <row r="195" spans="1:11">
      <c r="A195" s="147"/>
      <c r="B195" s="476"/>
      <c r="C195" s="477"/>
      <c r="D195" s="477"/>
      <c r="E195" s="477"/>
      <c r="F195" s="477"/>
      <c r="G195" s="490"/>
      <c r="H195" s="114"/>
      <c r="I195" s="114"/>
      <c r="J195" s="114"/>
      <c r="K195" s="114"/>
    </row>
    <row r="196" spans="1:11">
      <c r="A196" s="147"/>
      <c r="B196" s="476"/>
      <c r="C196" s="477"/>
      <c r="D196" s="477"/>
      <c r="E196" s="477"/>
      <c r="F196" s="477"/>
      <c r="G196" s="490"/>
      <c r="H196" s="114"/>
      <c r="I196" s="114"/>
      <c r="J196" s="114"/>
      <c r="K196" s="114"/>
    </row>
    <row r="197" spans="1:11">
      <c r="A197" s="147"/>
      <c r="B197" s="491"/>
      <c r="C197" s="492"/>
      <c r="D197" s="492"/>
      <c r="E197" s="492"/>
      <c r="F197" s="492"/>
      <c r="G197" s="493"/>
      <c r="H197" s="114"/>
      <c r="I197" s="114"/>
      <c r="J197" s="114"/>
      <c r="K197" s="114"/>
    </row>
    <row r="198" spans="1:11">
      <c r="A198" s="147"/>
      <c r="B198" s="480"/>
      <c r="C198" s="481"/>
      <c r="D198" s="481"/>
      <c r="E198" s="481"/>
      <c r="F198" s="481"/>
      <c r="G198" s="482"/>
      <c r="H198" s="114"/>
      <c r="I198" s="114"/>
      <c r="J198" s="114"/>
      <c r="K198" s="114"/>
    </row>
    <row r="199" spans="1:11" ht="15.75" thickBot="1">
      <c r="A199" s="147"/>
      <c r="B199" s="483"/>
      <c r="C199" s="484"/>
      <c r="D199" s="484"/>
      <c r="E199" s="484"/>
      <c r="F199" s="396" t="s">
        <v>72</v>
      </c>
      <c r="G199" s="469">
        <f>SUM(G187:G198)</f>
        <v>0</v>
      </c>
      <c r="H199" s="114"/>
      <c r="I199" s="114"/>
      <c r="J199" s="114"/>
      <c r="K199" s="114"/>
    </row>
    <row r="200" spans="1:11">
      <c r="A200" s="147"/>
      <c r="B200" s="485" t="s">
        <v>178</v>
      </c>
      <c r="C200" s="486"/>
      <c r="D200" s="486"/>
      <c r="E200" s="486"/>
      <c r="F200" s="487"/>
      <c r="G200" s="414"/>
      <c r="H200" s="114"/>
      <c r="I200" s="114"/>
      <c r="J200" s="114"/>
      <c r="K200" s="114"/>
    </row>
    <row r="201" spans="1:11">
      <c r="A201" s="147"/>
      <c r="B201" s="476"/>
      <c r="C201" s="477"/>
      <c r="D201" s="477"/>
      <c r="E201" s="477"/>
      <c r="F201" s="478"/>
      <c r="G201" s="479"/>
      <c r="H201" s="114"/>
      <c r="I201" s="114"/>
      <c r="J201" s="114"/>
      <c r="K201" s="114"/>
    </row>
    <row r="202" spans="1:11">
      <c r="A202" s="147"/>
      <c r="B202" s="494"/>
      <c r="C202" s="495"/>
      <c r="D202" s="495"/>
      <c r="E202" s="495"/>
      <c r="F202" s="496"/>
      <c r="G202" s="493"/>
      <c r="H202" s="114"/>
      <c r="I202" s="114"/>
      <c r="J202" s="114"/>
      <c r="K202" s="114"/>
    </row>
    <row r="203" spans="1:11">
      <c r="A203" s="147"/>
      <c r="B203" s="494"/>
      <c r="C203" s="495"/>
      <c r="D203" s="495"/>
      <c r="E203" s="495"/>
      <c r="F203" s="496"/>
      <c r="G203" s="493"/>
      <c r="H203" s="114"/>
      <c r="I203" s="114"/>
      <c r="J203" s="114"/>
      <c r="K203" s="114"/>
    </row>
    <row r="204" spans="1:11">
      <c r="A204" s="147"/>
      <c r="B204" s="494"/>
      <c r="C204" s="495"/>
      <c r="D204" s="495"/>
      <c r="E204" s="495"/>
      <c r="F204" s="496"/>
      <c r="G204" s="493"/>
      <c r="H204" s="114"/>
      <c r="I204" s="114"/>
      <c r="J204" s="114"/>
      <c r="K204" s="114"/>
    </row>
    <row r="205" spans="1:11">
      <c r="A205" s="147"/>
      <c r="B205" s="494"/>
      <c r="C205" s="495"/>
      <c r="D205" s="495"/>
      <c r="E205" s="495"/>
      <c r="F205" s="496"/>
      <c r="G205" s="493"/>
      <c r="H205" s="114"/>
      <c r="I205" s="114"/>
      <c r="J205" s="114"/>
      <c r="K205" s="114"/>
    </row>
    <row r="206" spans="1:11">
      <c r="A206" s="147"/>
      <c r="B206" s="497"/>
      <c r="C206" s="477"/>
      <c r="D206" s="477"/>
      <c r="E206" s="477"/>
      <c r="F206" s="498"/>
      <c r="G206" s="499"/>
      <c r="H206" s="114"/>
      <c r="I206" s="114"/>
      <c r="J206" s="114"/>
      <c r="K206" s="114"/>
    </row>
    <row r="207" spans="1:11">
      <c r="A207" s="147"/>
      <c r="B207" s="501"/>
      <c r="C207" s="40"/>
      <c r="D207" s="40"/>
      <c r="E207" s="40"/>
      <c r="F207" s="40"/>
      <c r="G207" s="502"/>
      <c r="H207" s="114"/>
      <c r="I207" s="114"/>
      <c r="J207" s="114"/>
      <c r="K207" s="114"/>
    </row>
    <row r="208" spans="1:11">
      <c r="A208" s="147"/>
      <c r="B208" s="277"/>
      <c r="C208" s="503"/>
      <c r="D208" s="503"/>
      <c r="E208" s="503"/>
      <c r="F208" s="503"/>
      <c r="G208" s="504"/>
      <c r="H208" s="114"/>
      <c r="I208" s="114"/>
      <c r="J208" s="114"/>
      <c r="K208" s="114"/>
    </row>
    <row r="209" spans="1:11">
      <c r="A209" s="147"/>
      <c r="B209" s="501"/>
      <c r="C209" s="40"/>
      <c r="D209" s="40"/>
      <c r="E209" s="40"/>
      <c r="F209" s="40"/>
      <c r="G209" s="502"/>
      <c r="H209" s="114"/>
      <c r="I209" s="114"/>
      <c r="J209" s="114"/>
      <c r="K209" s="114"/>
    </row>
    <row r="210" spans="1:11">
      <c r="A210" s="147"/>
      <c r="B210" s="473"/>
      <c r="C210" s="474"/>
      <c r="D210" s="474"/>
      <c r="E210" s="474"/>
      <c r="F210" s="474"/>
      <c r="G210" s="475"/>
      <c r="H210" s="114"/>
      <c r="I210" s="114"/>
      <c r="J210" s="114"/>
      <c r="K210" s="114"/>
    </row>
    <row r="211" spans="1:11" ht="15.75" thickBot="1">
      <c r="A211" s="147"/>
      <c r="B211" s="290"/>
      <c r="C211" s="291"/>
      <c r="D211" s="291"/>
      <c r="E211" s="291"/>
      <c r="F211" s="396" t="s">
        <v>72</v>
      </c>
      <c r="G211" s="469">
        <f>SUM(G200:G210)</f>
        <v>0</v>
      </c>
      <c r="H211" s="114"/>
      <c r="I211" s="114"/>
      <c r="J211" s="114"/>
      <c r="K211" s="114"/>
    </row>
    <row r="212" spans="1:11">
      <c r="A212" s="147"/>
      <c r="B212" s="485" t="s">
        <v>179</v>
      </c>
      <c r="C212" s="486"/>
      <c r="D212" s="486"/>
      <c r="E212" s="486"/>
      <c r="F212" s="487"/>
      <c r="G212" s="414"/>
      <c r="H212" s="114"/>
      <c r="I212" s="114"/>
      <c r="J212" s="114"/>
      <c r="K212" s="114"/>
    </row>
    <row r="213" spans="1:11">
      <c r="A213" s="147"/>
      <c r="B213" s="476"/>
      <c r="C213" s="477"/>
      <c r="D213" s="477"/>
      <c r="E213" s="477"/>
      <c r="F213" s="478"/>
      <c r="G213" s="479"/>
      <c r="H213" s="114"/>
      <c r="I213" s="114"/>
      <c r="J213" s="114"/>
      <c r="K213" s="114"/>
    </row>
    <row r="214" spans="1:11">
      <c r="A214" s="147"/>
      <c r="B214" s="494"/>
      <c r="C214" s="495"/>
      <c r="D214" s="495"/>
      <c r="E214" s="495"/>
      <c r="F214" s="496"/>
      <c r="G214" s="493"/>
      <c r="H214" s="114"/>
      <c r="I214" s="114"/>
      <c r="J214" s="114"/>
      <c r="K214" s="114"/>
    </row>
    <row r="215" spans="1:11">
      <c r="A215" s="147"/>
      <c r="B215" s="494"/>
      <c r="C215" s="495"/>
      <c r="D215" s="495"/>
      <c r="E215" s="495"/>
      <c r="F215" s="496"/>
      <c r="G215" s="493"/>
      <c r="H215" s="114"/>
      <c r="I215" s="114"/>
      <c r="J215" s="114"/>
      <c r="K215" s="114"/>
    </row>
    <row r="216" spans="1:11">
      <c r="B216" s="494"/>
      <c r="C216" s="495"/>
      <c r="D216" s="495"/>
      <c r="E216" s="495"/>
      <c r="F216" s="496"/>
      <c r="G216" s="493"/>
      <c r="H216" s="114"/>
      <c r="I216" s="114"/>
      <c r="J216" s="114"/>
      <c r="K216" s="114"/>
    </row>
    <row r="217" spans="1:11">
      <c r="B217" s="494"/>
      <c r="C217" s="495"/>
      <c r="D217" s="495"/>
      <c r="E217" s="495"/>
      <c r="F217" s="496"/>
      <c r="G217" s="493"/>
      <c r="H217" s="114"/>
      <c r="I217" s="114"/>
      <c r="J217" s="114"/>
      <c r="K217" s="114"/>
    </row>
    <row r="218" spans="1:11">
      <c r="B218" s="497"/>
      <c r="C218" s="477"/>
      <c r="D218" s="477"/>
      <c r="E218" s="477"/>
      <c r="F218" s="498"/>
      <c r="G218" s="499"/>
      <c r="H218" s="114"/>
      <c r="I218" s="114"/>
      <c r="J218" s="114"/>
      <c r="K218" s="114"/>
    </row>
    <row r="219" spans="1:11">
      <c r="B219" s="501"/>
      <c r="C219" s="40"/>
      <c r="D219" s="40"/>
      <c r="E219" s="40"/>
      <c r="F219" s="40"/>
      <c r="G219" s="502"/>
      <c r="H219" s="114"/>
      <c r="I219" s="114"/>
      <c r="J219" s="114"/>
      <c r="K219" s="114"/>
    </row>
    <row r="220" spans="1:11">
      <c r="B220" s="277"/>
      <c r="C220" s="503"/>
      <c r="D220" s="503"/>
      <c r="E220" s="503"/>
      <c r="F220" s="503"/>
      <c r="G220" s="504"/>
      <c r="H220" s="147"/>
      <c r="I220" s="147"/>
      <c r="J220" s="147"/>
      <c r="K220" s="147"/>
    </row>
    <row r="221" spans="1:11">
      <c r="B221" s="501"/>
      <c r="C221" s="40"/>
      <c r="D221" s="40"/>
      <c r="E221" s="40"/>
      <c r="F221" s="40"/>
      <c r="G221" s="502"/>
      <c r="H221" s="147"/>
      <c r="I221" s="147"/>
      <c r="J221" s="147"/>
      <c r="K221" s="147"/>
    </row>
    <row r="222" spans="1:11">
      <c r="B222" s="473"/>
      <c r="C222" s="474"/>
      <c r="D222" s="474"/>
      <c r="E222" s="474"/>
      <c r="F222" s="474"/>
      <c r="G222" s="475"/>
      <c r="H222" s="147"/>
      <c r="I222" s="147"/>
      <c r="J222" s="147"/>
      <c r="K222" s="147"/>
    </row>
    <row r="223" spans="1:11" ht="15.75" thickBot="1">
      <c r="B223" s="290"/>
      <c r="C223" s="291"/>
      <c r="D223" s="291"/>
      <c r="E223" s="291"/>
      <c r="F223" s="396" t="s">
        <v>72</v>
      </c>
      <c r="G223" s="469">
        <f>SUM(G212:G222)</f>
        <v>0</v>
      </c>
      <c r="H223" s="147"/>
      <c r="I223" s="147"/>
      <c r="J223" s="147"/>
      <c r="K223" s="147"/>
    </row>
    <row r="224" spans="1:11">
      <c r="H224" s="147"/>
      <c r="I224" s="147"/>
      <c r="J224" s="147"/>
      <c r="K224" s="147"/>
    </row>
    <row r="225" spans="8:11">
      <c r="H225" s="147"/>
      <c r="I225" s="147"/>
      <c r="J225" s="147"/>
      <c r="K225" s="147"/>
    </row>
    <row r="226" spans="8:11">
      <c r="H226" s="147"/>
      <c r="I226" s="147"/>
      <c r="J226" s="147"/>
      <c r="K226" s="147"/>
    </row>
    <row r="227" spans="8:11">
      <c r="H227" s="147"/>
      <c r="I227" s="147"/>
      <c r="J227" s="147"/>
      <c r="K227" s="147"/>
    </row>
    <row r="228" spans="8:11">
      <c r="H228" s="147"/>
      <c r="I228" s="147"/>
      <c r="J228" s="147"/>
      <c r="K228" s="147"/>
    </row>
    <row r="229" spans="8:11">
      <c r="H229" s="147"/>
      <c r="I229" s="147"/>
      <c r="J229" s="147"/>
      <c r="K229" s="147"/>
    </row>
    <row r="230" spans="8:11">
      <c r="H230" s="147"/>
      <c r="I230" s="147"/>
      <c r="J230" s="147"/>
      <c r="K230" s="147"/>
    </row>
  </sheetData>
  <mergeCells count="30">
    <mergeCell ref="J107:P107"/>
    <mergeCell ref="J120:L120"/>
    <mergeCell ref="J133:L133"/>
    <mergeCell ref="M57:P57"/>
    <mergeCell ref="B103:S103"/>
    <mergeCell ref="F105:I105"/>
    <mergeCell ref="J105:Q105"/>
    <mergeCell ref="R105:S105"/>
    <mergeCell ref="B106:E106"/>
    <mergeCell ref="J106:Q106"/>
    <mergeCell ref="R106:S106"/>
    <mergeCell ref="B53:S53"/>
    <mergeCell ref="C55:I55"/>
    <mergeCell ref="J55:Q55"/>
    <mergeCell ref="R55:S55"/>
    <mergeCell ref="C56:D56"/>
    <mergeCell ref="M56:Q56"/>
    <mergeCell ref="R56:S56"/>
    <mergeCell ref="D19:G19"/>
    <mergeCell ref="I19:L19"/>
    <mergeCell ref="M19:N19"/>
    <mergeCell ref="D20:F20"/>
    <mergeCell ref="A46:O46"/>
    <mergeCell ref="B52:S52"/>
    <mergeCell ref="G4:J4"/>
    <mergeCell ref="L4:M4"/>
    <mergeCell ref="N4:R4"/>
    <mergeCell ref="P5:R5"/>
    <mergeCell ref="F11:G11"/>
    <mergeCell ref="F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2014-01-21T12:33:12Z</dcterms:created>
  <dcterms:modified xsi:type="dcterms:W3CDTF">2014-01-21T12:33:34Z</dcterms:modified>
</cp:coreProperties>
</file>